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befre\Downloads\"/>
    </mc:Choice>
  </mc:AlternateContent>
  <xr:revisionPtr revIDLastSave="0" documentId="8_{18FF701A-1439-4F13-8DEE-E907E78F51C2}" xr6:coauthVersionLast="47" xr6:coauthVersionMax="47" xr10:uidLastSave="{00000000-0000-0000-0000-000000000000}"/>
  <bookViews>
    <workbookView xWindow="-120" yWindow="-120" windowWidth="24240" windowHeight="13140" xr2:uid="{00000000-000D-0000-FFFF-FFFF00000000}"/>
  </bookViews>
  <sheets>
    <sheet name="Intro" sheetId="11" r:id="rId1"/>
    <sheet name="Sample Budget" sheetId="9" r:id="rId2"/>
    <sheet name="Input suppliers_and_other info" sheetId="10"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7" i="9" l="1"/>
  <c r="G53" i="9"/>
  <c r="F56" i="9"/>
  <c r="F54" i="9"/>
  <c r="G54" i="9" s="1"/>
  <c r="E14" i="9"/>
  <c r="G55" i="9"/>
  <c r="G557" i="9"/>
  <c r="G553" i="9"/>
  <c r="G56" i="9" l="1"/>
  <c r="G28" i="9" l="1"/>
  <c r="F556" i="9"/>
  <c r="F554" i="9"/>
  <c r="F538" i="9"/>
  <c r="F534" i="9"/>
  <c r="F528" i="9"/>
  <c r="E514" i="9"/>
  <c r="B189" i="10"/>
  <c r="B185" i="10"/>
  <c r="E138" i="10"/>
  <c r="E137" i="10"/>
  <c r="E136" i="10"/>
  <c r="F40" i="9" s="1"/>
  <c r="E132" i="10"/>
  <c r="E131" i="10"/>
  <c r="E130" i="10"/>
  <c r="F38" i="9" s="1"/>
  <c r="E125" i="10"/>
  <c r="E124" i="10"/>
  <c r="E123" i="10"/>
  <c r="F537" i="9" s="1"/>
  <c r="D119" i="10"/>
  <c r="E119" i="10" s="1"/>
  <c r="E118" i="10"/>
  <c r="E117" i="10"/>
  <c r="E116" i="10"/>
  <c r="E115" i="10"/>
  <c r="F536" i="9" s="1"/>
  <c r="E108" i="10"/>
  <c r="F31" i="9" s="1"/>
  <c r="E103" i="10"/>
  <c r="E102" i="10"/>
  <c r="F30" i="9" s="1"/>
  <c r="E95" i="10"/>
  <c r="E94" i="10"/>
  <c r="F35" i="9" s="1"/>
  <c r="E88" i="10"/>
  <c r="E87" i="10"/>
  <c r="F34" i="9" s="1"/>
  <c r="E81" i="10"/>
  <c r="E80" i="10"/>
  <c r="E76" i="10"/>
  <c r="E75" i="10"/>
  <c r="E74" i="10"/>
  <c r="E73" i="10"/>
  <c r="E72" i="10"/>
  <c r="E71" i="10"/>
  <c r="E70" i="10"/>
  <c r="E69" i="10"/>
  <c r="F33" i="9" s="1"/>
  <c r="E64" i="10"/>
  <c r="F28" i="9" s="1"/>
  <c r="E61" i="10"/>
  <c r="F27" i="9" s="1"/>
  <c r="G27" i="9" s="1"/>
  <c r="E58" i="10"/>
  <c r="E57" i="10"/>
  <c r="F24" i="9" s="1"/>
  <c r="G55" i="10"/>
  <c r="E54" i="10"/>
  <c r="E53" i="10"/>
  <c r="F26" i="9" s="1"/>
  <c r="E50" i="10"/>
  <c r="E49" i="10"/>
  <c r="E44" i="10"/>
  <c r="F22" i="9" s="1"/>
  <c r="E40" i="10"/>
  <c r="E39" i="10"/>
  <c r="E38" i="10"/>
  <c r="E37" i="10"/>
  <c r="E36" i="10"/>
  <c r="E32" i="10"/>
  <c r="E31" i="10"/>
  <c r="E30" i="10"/>
  <c r="E29" i="10"/>
  <c r="E28" i="10"/>
  <c r="F21" i="9" s="1"/>
  <c r="E24" i="10"/>
  <c r="E23" i="10"/>
  <c r="E22" i="10"/>
  <c r="E21" i="10"/>
  <c r="E20" i="10"/>
  <c r="E15" i="10"/>
  <c r="E14" i="10"/>
  <c r="E13" i="10"/>
  <c r="E12" i="10"/>
  <c r="E11" i="10"/>
  <c r="E10" i="10"/>
  <c r="E9" i="10"/>
  <c r="E8" i="10"/>
  <c r="E7" i="10"/>
  <c r="E6" i="10"/>
  <c r="E5" i="10"/>
  <c r="F17" i="9" s="1"/>
  <c r="F20" i="9" l="1"/>
  <c r="F517" i="9"/>
  <c r="F527" i="9"/>
  <c r="F530" i="9"/>
  <c r="F540" i="9"/>
  <c r="F37" i="9"/>
  <c r="F531" i="9"/>
  <c r="F19" i="9"/>
  <c r="F25" i="9"/>
  <c r="F533" i="9"/>
  <c r="F36" i="9"/>
  <c r="F535" i="9"/>
  <c r="F522" i="9"/>
  <c r="F524" i="9"/>
  <c r="F525" i="9"/>
  <c r="F526" i="9"/>
  <c r="F521" i="9"/>
  <c r="F520" i="9"/>
  <c r="F519" i="9"/>
  <c r="G14" i="9" l="1"/>
  <c r="G47" i="9" l="1"/>
  <c r="G46" i="9" l="1"/>
  <c r="G31" i="9" l="1"/>
  <c r="G30" i="9"/>
  <c r="G34" i="9" l="1"/>
  <c r="G35" i="9" l="1"/>
  <c r="G33" i="9"/>
  <c r="G42" i="9" l="1"/>
  <c r="G43" i="9"/>
  <c r="G44" i="9"/>
  <c r="G59" i="9" l="1"/>
  <c r="G40" i="9" l="1"/>
  <c r="G37" i="9" l="1"/>
  <c r="G26" i="9"/>
  <c r="G22" i="9"/>
  <c r="G19" i="9" l="1"/>
  <c r="G17" i="9"/>
  <c r="G25" i="9"/>
  <c r="G38" i="9"/>
  <c r="G21" i="9"/>
  <c r="G36" i="9"/>
  <c r="G20" i="9"/>
  <c r="G24" i="9"/>
  <c r="G49" i="9" l="1"/>
  <c r="E50" i="9" l="1"/>
  <c r="G50" i="9" s="1"/>
  <c r="G61" i="9" s="1"/>
  <c r="G63"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Bowling, Becky</author>
  </authors>
  <commentList>
    <comment ref="C18" authorId="0" shapeId="0" xr:uid="{00000000-0006-0000-0100-000001000000}">
      <text>
        <r>
          <rPr>
            <b/>
            <sz val="9"/>
            <color indexed="81"/>
            <rFont val="Tahoma"/>
            <family val="2"/>
          </rPr>
          <t>Fertilizer</t>
        </r>
        <r>
          <rPr>
            <sz val="9"/>
            <color indexed="81"/>
            <rFont val="Tahoma"/>
            <family val="2"/>
          </rPr>
          <t xml:space="preserve"> — Based on interviews with two tomato producers located in East Tennessee, we included a plant-starter mixture, calcium nitrate, and, potassium nitrate as the fertilizer products for the tomato sample budget. We assume that no lime is needed, based on soil test results. We assumed a general-purpose plant starter N-P-K ratio of 20-20-20; however, appropriate N-P-K proportions are determined by soil test results and therefore may vary from operation to operation. Because of variability of fertilizer recommendations based on soil test results, suggested fertilizer quantities are based on recommendations for the absence of a soil test from the Southeastern U.S. Vegetable Crop Handbook 2015  for tomato production. Additionally, prices of the fertilizers listed in this sample budget were gathered from some input suppliers in Tennessee and Kentucky.  The minimum amount sold at local suppliers is 25-lb bags for plant starter, and 50-lb bags for both potassium and calcium nitrates. Fertilizer costs listed in the sample budget do not represent actual fertilizer expenses. For example, although only about 7 lb of calcium nitrate may be necessary for 1,000 square feet of tomatoes, the minimum amount of calcium nitrate sold at local suppliers is generally 50 lbs. It is important to notice that since the sample budget assumes a grower who produces multiple vegetables, calcium nitrate may be used for other vegetables. On the other hand, producers may be able to find fertilizer products for sale in smaller quantities but at a higher cost. For example, 5-lb bags of calcium nitrate are available online at $8 per bag. </t>
        </r>
      </text>
    </comment>
    <comment ref="C22" authorId="0" shapeId="0" xr:uid="{00000000-0006-0000-0100-000002000000}">
      <text>
        <r>
          <rPr>
            <b/>
            <sz val="9"/>
            <color indexed="81"/>
            <rFont val="Tahoma"/>
            <family val="2"/>
          </rPr>
          <t>Soil test</t>
        </r>
        <r>
          <rPr>
            <sz val="9"/>
            <color indexed="81"/>
            <rFont val="Tahoma"/>
            <family val="2"/>
          </rPr>
          <t xml:space="preserve"> — Soil testing is crucial for tomato crop quality and performance, as many of the causes of poor fruit development are associated with poor plant nutrition (Orzolek et al., 2006). Soil tests help define fertilizer requirements for new operations during the initial growing season. Any deficiency or overapplication issues are often identified, allowing an opportunity for fertilizer application adjustments in subsequent years. Soil test fees in the sample budget are from UT Extension’s, Plant, and Pest Center Fee Schedule. </t>
        </r>
      </text>
    </comment>
    <comment ref="C23" authorId="0" shapeId="0" xr:uid="{00000000-0006-0000-0100-000003000000}">
      <text>
        <r>
          <rPr>
            <b/>
            <sz val="9"/>
            <color indexed="81"/>
            <rFont val="Tahoma"/>
            <family val="2"/>
          </rPr>
          <t>Fungicides</t>
        </r>
        <r>
          <rPr>
            <sz val="9"/>
            <color indexed="81"/>
            <rFont val="Tahoma"/>
            <family val="2"/>
          </rPr>
          <t xml:space="preserve"> — The products listed are components of a spray program considered to be a minimum requirement for successful control of foliar diseases. Quantities in the sample budget are based on the following recommendations: a) Mancozeb – 4 applications at 2 lb per acre each time – which is equivalent to about 0.05 lb per application for a 1,000 square feet for a total of 0.2 lb; b) Copper – 4 applications at 1.25 lb per acre each time – which is equivalent to 0.03 lb per application for a 1,000 square feet for a total of 0.11 lb; c) Chlorothalonil 6SC - 2 applications at 944 ml per acre each time – which is equivalent to 21.7 ml per application for a 1,000 square feet for a total of 43.3 ml; d) Fontelis - 3 applications at 472 ml per acre each time – which is equivalent to about 10.8 ml per application for 1,000 square feet for a total of 32.5 ml; and e) Inspire Super - 3 applications at 472 ml per acre each time – which is equivalent to about 10.8 ml per application for 1,000 square feet for a total of 32.5 ml. Prices of the suggested fungicides were gathered from few local input suppliers.  Both Fontelis and Inspire Super are needed because their usage is limited by the labels, so both are needed to complete a full-season spray schedule. For bacterial disease control, both Mancozeb and Copper are needed; neither is satisfactory alone. Mancozeb substitutes for Chlorothalonil for fungal disease control. Because of the long pre-harvest interval for Mancozeb, it is replaced by Chlorothalonil during harvest, and copper is also dropped at this time. For additional information contact Steve Bost, scbost@utk.edu.</t>
        </r>
      </text>
    </comment>
    <comment ref="C29" authorId="0" shapeId="0" xr:uid="{00000000-0006-0000-0100-000004000000}">
      <text>
        <r>
          <rPr>
            <b/>
            <sz val="9"/>
            <color indexed="81"/>
            <rFont val="Tahoma"/>
            <family val="2"/>
          </rPr>
          <t xml:space="preserve">Herbicides, Insecticides, &amp; Fumigants </t>
        </r>
        <r>
          <rPr>
            <sz val="9"/>
            <color indexed="81"/>
            <rFont val="Tahoma"/>
            <family val="2"/>
          </rPr>
          <t>— Insect and weed plant pressure may vary from operation to operation. Therefore, different products may be applied based on the specific problems. In the sample budget, we suggest some products for weed and insect control that should be used as examples rather than recommendations. The products listed in the herbicides section are Metribuzin and Poast. The first product is used to control annual grasses and broadleaf weeds including jimsonweed, common ragweed, smartweed, and velvetleaf.  This product can also be used as a post-emergent herbicide, but rates in the sample budget only represent rates to be applied before transplanting.  Poast is used as a post-emergent herbicide to control annual and perennial grasses only. Application rates are taken from the Southeastern U.S. Vegetable Crop Handbook 2015 ; additional recommendations for application of this product can be found at the same publication. Insecticide products include Diepel DF, Radiant SC, and, Montana 2F. Dipel DF should be used for small caterpillars only for best results, and it should be used a couple times early in the fruiting cycle since it is not harmful to beneficial insects. The rate used for this sample budget is two applications totaling 0.7 oz per 1,000 square feet. Radiant SC is use for all sizes of caterpillars at a rate of 5.4 ml per 1,000 square feet. Finally, Montana 2F can be used to control for insects such as aphids, Colorado potato beetle, leafhoppers, and whiteflies. Apply this product to the soil once per year at rate of 2 ml per 1,000 square feet. We are assuming fumigants are unnecessary for growers of this size. For more information on herbicides contact Annette Wszelaki (awszelak@utk.edu), and for information regarding insecticides contact Frank A. Hale (fhale1@utk.edu).</t>
        </r>
      </text>
    </comment>
    <comment ref="C36" authorId="0" shapeId="0" xr:uid="{00000000-0006-0000-0100-000005000000}">
      <text>
        <r>
          <rPr>
            <b/>
            <sz val="9"/>
            <color indexed="81"/>
            <rFont val="Tahoma"/>
            <family val="2"/>
          </rPr>
          <t>Plastic Mulch</t>
        </r>
        <r>
          <rPr>
            <sz val="9"/>
            <color indexed="81"/>
            <rFont val="Tahoma"/>
            <family val="2"/>
          </rPr>
          <t xml:space="preserve"> — A large number of farmers use plastic mulch for growing tomatoes. Black plastic mulch retains moisture and has a positive impact on yield, fruit size, and fruit quality in tomatoes planted in the spring.  Black plastic mulch also aids in controlling weed growth and certain diseases (Rutledge et al., 1999). Black plastic mulch is commonly sold in rolls of 4 by 4000 feet. However, only about 200 linear feet of plastic mulch, or 800 square feet, is needed for 1,000 square feet of tomato production (2 rows of 4x100 sections or 2x4x100=800 square feet). Some input suppliers sell smaller quantities of plastic mulch rolls but at a higher price. Nonetheless, if a farmer is growing other vegetables, plastic mulch may also be used in the production of other vegetables, and therefore the cost of a 4x4000 plastic mulch roll can be split among the total area of vegetables grown using plastic mulch. Unused material may also be used in subsequent growing seasons.</t>
        </r>
      </text>
    </comment>
    <comment ref="C37" authorId="0" shapeId="0" xr:uid="{00000000-0006-0000-0100-000006000000}">
      <text>
        <r>
          <rPr>
            <b/>
            <sz val="9"/>
            <color indexed="81"/>
            <rFont val="Tahoma"/>
            <family val="2"/>
          </rPr>
          <t xml:space="preserve">Stakes and String </t>
        </r>
        <r>
          <rPr>
            <sz val="9"/>
            <color indexed="81"/>
            <rFont val="Tahoma"/>
            <family val="2"/>
          </rPr>
          <t>— The purpose of staking and stringing tomato plants is to maintain plant foliage and elevate fruit off the ground, which will have an impact on the fruit quality and will facilitate harvesting (Ivors, 2010). Wooden stakes of 1 square inch by 4 to 4.5 feet long are commonly used. Stakes are usually placed every other plant. Given the estimated 100 tomato plants per 1,000 square feet, approximately 50 stakes are required for a 1,000-square-feet area (25 stakes x 2 rows). A box of string is assumed to be more than enough to cover 1,000 square feet of tomatoes.</t>
        </r>
      </text>
    </comment>
    <comment ref="C38" authorId="0" shapeId="0" xr:uid="{00000000-0006-0000-0100-000007000000}">
      <text>
        <r>
          <rPr>
            <b/>
            <sz val="9"/>
            <color indexed="81"/>
            <rFont val="Tahoma"/>
            <family val="2"/>
          </rPr>
          <t xml:space="preserve">Stakes and String </t>
        </r>
        <r>
          <rPr>
            <sz val="9"/>
            <color indexed="81"/>
            <rFont val="Tahoma"/>
            <family val="2"/>
          </rPr>
          <t>— The purpose of staking and stringing tomato plants is to maintain plant foliage and elevate fruit off the ground, which will have an impact on the fruit quality and will facilitate harvesting (Ivors, 2010). Wooden stakes of 1 square inch by 4 to 4.5 feet long are commonly used. Stakes are usually placed every other plant. Given the estimated 100 tomato plants per 1,000 square feet, approximately 50 stakes are required for a 1,000-square-feet area (25 stakes x 2 rows). A box of string is assumed to be more than enough to cover 1,000 square feet of tomatoes.</t>
        </r>
      </text>
    </comment>
    <comment ref="C39" authorId="0" shapeId="0" xr:uid="{00000000-0006-0000-0100-000008000000}">
      <text>
        <r>
          <rPr>
            <b/>
            <sz val="9"/>
            <color indexed="81"/>
            <rFont val="Tahoma"/>
            <family val="2"/>
          </rPr>
          <t xml:space="preserve">Drip irrigation system </t>
        </r>
        <r>
          <rPr>
            <sz val="9"/>
            <color indexed="81"/>
            <rFont val="Tahoma"/>
            <family val="2"/>
          </rPr>
          <t>— We assume this operation uses a drip irrigation system. Costs associated with irrigation in this sample budget include only drip tape. Similar to plastic mulch, drip tape is commonly sold in rolls of 1,000 linear feet. Approximately 200 linear feet of drip tape are needed for 1,000 square feet of tomato plants. Drip tape is also used for the production of other vegetables, and the remaining drip tape can be used for the production of other vegetable crops or in subsequent growing seasons. Although the sample budget only reflects the cost associated with 200 linear feet of drip tape, actual expenditures can be higher because of the minimum amount of drip tape sold by input suppliers. Smaller quantities of drip tape may be sold at a premium. Installation cost is not included in the sample budget but should be considered. Although the cost of water is not included in this budget, if a farm has no access to a well, use of municipal water can be fairly high depending on the amount of use, as there are no special fees for water used for agricultural purposes.</t>
        </r>
      </text>
    </comment>
    <comment ref="C41" authorId="0" shapeId="0" xr:uid="{00000000-0006-0000-0100-000009000000}">
      <text>
        <r>
          <rPr>
            <b/>
            <sz val="9"/>
            <color indexed="81"/>
            <rFont val="Tahoma"/>
            <family val="2"/>
          </rPr>
          <t>Hired labor</t>
        </r>
        <r>
          <rPr>
            <sz val="9"/>
            <color indexed="81"/>
            <rFont val="Tahoma"/>
            <family val="2"/>
          </rPr>
          <t xml:space="preserve"> — Tomatoes, similar to most of the other vegetables, are a labor-intensive crop; therefore, a separate section for labor is included in the sample budget. Estimated hours associated with pre-harvest, harvest, post-harvest, and marketing activities comprise the labor expenses. Labor requirements were estimated based on farmer interviews and conversations with UT vegetable specialist, Annette Wszelaki (awszelak@utk.edu).</t>
        </r>
      </text>
    </comment>
    <comment ref="C45" authorId="0" shapeId="0" xr:uid="{00000000-0006-0000-0100-00000A000000}">
      <text>
        <r>
          <rPr>
            <b/>
            <sz val="9"/>
            <color indexed="81"/>
            <rFont val="Tahoma"/>
            <family val="2"/>
          </rPr>
          <t>Other</t>
        </r>
        <r>
          <rPr>
            <sz val="9"/>
            <color indexed="81"/>
            <rFont val="Tahoma"/>
            <family val="2"/>
          </rPr>
          <t xml:space="preserve"> — Other costs include machinery maintenance and repairs, and cash rent. Machinery maintenance and repairs cost for 1,000 square feet is estimated based on estimated machinery variable cost ($85/acre) from the 2013 tomato budgets from University of Kentucky . Cash rental rates are based on the 2014 USDA-NASS reported cash rental rates for cropland in Tennessee ($165/acre). Substantial differences may exist in cash rental rates reported by NASS and the prevailing rate in your location. Small operations may consider renting equipment, as they may not have initial capital to invest in any type of equipment. Additional labor associated with plastic removal and other end-of-season cleanup is not included in the sample budget but should be considered when estimating net returns over variable costs. </t>
        </r>
      </text>
    </comment>
    <comment ref="C50" authorId="0" shapeId="0" xr:uid="{00000000-0006-0000-0100-00000B000000}">
      <text>
        <r>
          <rPr>
            <b/>
            <sz val="9"/>
            <color indexed="81"/>
            <rFont val="Tahoma"/>
            <family val="2"/>
          </rPr>
          <t>Interest on variable cost</t>
        </r>
        <r>
          <rPr>
            <sz val="9"/>
            <color indexed="81"/>
            <rFont val="Tahoma"/>
            <family val="2"/>
          </rPr>
          <t xml:space="preserve"> — There is a time delay between some production expenses and the time tomatoes are sold. These expenses may be covered from savings but borrowing may be necessary to cover all expenses. We assume a 6% annual interest is paid on 50% of the variable cost listed in the sample budget. </t>
        </r>
      </text>
    </comment>
    <comment ref="C53" authorId="0" shapeId="0" xr:uid="{00000000-0006-0000-0100-00000C000000}">
      <text>
        <r>
          <rPr>
            <b/>
            <sz val="9"/>
            <color indexed="81"/>
            <rFont val="Tahoma"/>
            <family val="2"/>
          </rPr>
          <t>Marketing Costs (farmers’ market fees)</t>
        </r>
        <r>
          <rPr>
            <sz val="9"/>
            <color indexed="81"/>
            <rFont val="Tahoma"/>
            <family val="2"/>
          </rPr>
          <t xml:space="preserve"> — There are costs associated with using farmers’ markets as an outlet to sell tomatoes (e.g., annual membership and booth fees). The sample budget assumes there are three vegetable crops sold at the farmers’ market; therefore, costs associated with farmers’ markets participation only represent a third of the actual costs, as fees are split among the three vegetable crops sold at the market. We use the average-annual participation fees and booth fees from 16 farmers’ markets  randomly selected in the East Tennessee region. </t>
        </r>
      </text>
    </comment>
    <comment ref="C54" authorId="0" shapeId="0" xr:uid="{00000000-0006-0000-0100-00000D000000}">
      <text>
        <r>
          <rPr>
            <sz val="9"/>
            <color indexed="81"/>
            <rFont val="Tahoma"/>
            <family val="2"/>
          </rPr>
          <t xml:space="preserve">Marketing Costs (farmers’ market fees) — There are costs associated with using farmers’ markets as an outlet to sell tomatoes (e.g., annual membership and booth fees). The sample budget assumes there are three vegetable crops sold at the farmers’ market; therefore, costs associated with farmers’ markets participation only represent a third of the actual costs, as fees are split among the three vegetable crops sold at the market. We use the average-annual participation fees and booth fees from 16 farmers’ markets  randomly selected in the East Tennessee region. </t>
        </r>
      </text>
    </comment>
    <comment ref="C55" authorId="0" shapeId="0" xr:uid="{00000000-0006-0000-0100-00000E000000}">
      <text>
        <r>
          <rPr>
            <b/>
            <sz val="9"/>
            <color indexed="81"/>
            <rFont val="Tahoma"/>
            <family val="2"/>
          </rPr>
          <t>Marketing Costs (hired labor)</t>
        </r>
        <r>
          <rPr>
            <sz val="9"/>
            <color indexed="81"/>
            <rFont val="Tahoma"/>
            <family val="2"/>
          </rPr>
          <t xml:space="preserve"> — Farmers’ markets in East Tennessee last, on average, three hours although there are some that can last up to five hours; therefore, three hours of labor are calculated per market day. Additionally, approximately one hour for booth setup and take-down are included in the marketing hours for a total of four hours per market day. Assuming a grower offers tomatoes throughout the growing season (June 15 to November 1) and attends farmers markets each week of the season, a total of 20 days x 4 hours totals to 80 hours for selling tomatoes at a farmers’ market. Only a third (1/3) of this cost is included in the sample budget, as we assume the operation from the sample budget sells two more vegetable crops at the farmers’ market, and therefore total hired labor cost is split between these three crops. Additionally, travel time from farm to farmers’ market may vary by location but should be considered when estimating costs associated with selling produce at farmers’ markets. </t>
        </r>
      </text>
    </comment>
    <comment ref="C56" authorId="0" shapeId="0" xr:uid="{00000000-0006-0000-0100-00000F000000}">
      <text>
        <r>
          <rPr>
            <b/>
            <sz val="9"/>
            <color indexed="81"/>
            <rFont val="Tahoma"/>
            <family val="2"/>
          </rPr>
          <t>Crates</t>
        </r>
        <r>
          <rPr>
            <sz val="9"/>
            <color indexed="81"/>
            <rFont val="Tahoma"/>
            <family val="2"/>
          </rPr>
          <t xml:space="preserve"> — Plastic crates of 30-lb capacity are assumed to be used for taking tomatoes to market.</t>
        </r>
      </text>
    </comment>
    <comment ref="C57" authorId="0" shapeId="0" xr:uid="{00000000-0006-0000-0100-000010000000}">
      <text>
        <r>
          <rPr>
            <b/>
            <sz val="9"/>
            <color indexed="81"/>
            <rFont val="Tahoma"/>
            <family val="2"/>
          </rPr>
          <t xml:space="preserve">Gas (driving to market) </t>
        </r>
        <r>
          <rPr>
            <sz val="9"/>
            <color indexed="81"/>
            <rFont val="Tahoma"/>
            <family val="2"/>
          </rPr>
          <t>— This cost is estimated based on the assumption that the farm is 30 miles away from the farmers’ market. Gas prices were estimated using average gas prices in Tennessee as of May of 2015 ($2.15/gal). Assuming a vehicle with a gas mileage of 15 miles per gallon, we estimated a total of 4 gallons required to cover 60 miles (round trip). If this farmer attends all 20 days of the season, that means a total of 80 gallons required to cover 1200 miles. The total cost of gas necessary for transportation from and to the market is divided by three, as this cost is split among the three vegetable crops sold at the market.</t>
        </r>
      </text>
    </comment>
    <comment ref="C58" authorId="0" shapeId="0" xr:uid="{00000000-0006-0000-0100-000011000000}">
      <text>
        <r>
          <rPr>
            <b/>
            <sz val="9"/>
            <color indexed="81"/>
            <rFont val="Tahoma"/>
            <family val="2"/>
          </rPr>
          <t>Marketing Costs (other)</t>
        </r>
        <r>
          <rPr>
            <sz val="9"/>
            <color indexed="81"/>
            <rFont val="Tahoma"/>
            <family val="2"/>
          </rPr>
          <t xml:space="preserve"> — There may be additional costs associated with marketing such as business cards, bags, signage, tents, tables and other marketing materials that are not included in the sample budget but should be considered when selling produce at farmers’ markets.</t>
        </r>
      </text>
    </comment>
  </commentList>
</comments>
</file>

<file path=xl/sharedStrings.xml><?xml version="1.0" encoding="utf-8"?>
<sst xmlns="http://schemas.openxmlformats.org/spreadsheetml/2006/main" count="703" uniqueCount="370">
  <si>
    <t>stake</t>
  </si>
  <si>
    <t>lbs</t>
  </si>
  <si>
    <t>lb</t>
  </si>
  <si>
    <t>GROSS RETURNS</t>
  </si>
  <si>
    <t>Production practice:</t>
  </si>
  <si>
    <t>Operation Size:</t>
  </si>
  <si>
    <t>Round red tomatoes (empire, celebrity)</t>
  </si>
  <si>
    <t>Space between plants:</t>
  </si>
  <si>
    <t>Space between rows:</t>
  </si>
  <si>
    <t>Open field production + irrigated</t>
  </si>
  <si>
    <t>Calcium nitrate</t>
  </si>
  <si>
    <t xml:space="preserve">Potassium nitrate </t>
  </si>
  <si>
    <t>test</t>
  </si>
  <si>
    <t>hour</t>
  </si>
  <si>
    <t>hours</t>
  </si>
  <si>
    <t>TOTAL VARIABLE COST</t>
  </si>
  <si>
    <t>East Tennessee</t>
  </si>
  <si>
    <t>plant</t>
  </si>
  <si>
    <t>box</t>
  </si>
  <si>
    <t>Mize Green House and Garden supply</t>
  </si>
  <si>
    <t>Location</t>
  </si>
  <si>
    <t>6 feet</t>
  </si>
  <si>
    <t>Holden Nursery</t>
  </si>
  <si>
    <t>(229) 382-1337</t>
  </si>
  <si>
    <t>BLACK PLASTIC</t>
  </si>
  <si>
    <t>Plant starter (20-20-20)</t>
  </si>
  <si>
    <t>Chlorothalonil 6SC</t>
  </si>
  <si>
    <t>ml</t>
  </si>
  <si>
    <t>Fontelis</t>
  </si>
  <si>
    <t>Inspire Super</t>
  </si>
  <si>
    <t>TOMATO PLANTS</t>
  </si>
  <si>
    <t>Suppliers</t>
  </si>
  <si>
    <t>Price</t>
  </si>
  <si>
    <t>Phone</t>
  </si>
  <si>
    <t>Website</t>
  </si>
  <si>
    <t>http://ourcoop.com/ourcoop08/locator/storeDetail.aspx?storeID=37</t>
  </si>
  <si>
    <t>Unit</t>
  </si>
  <si>
    <t>(865) 933-7165</t>
  </si>
  <si>
    <t>Price per plant</t>
  </si>
  <si>
    <t>Honey Rock Herb Farm</t>
  </si>
  <si>
    <t>Unit (No. plants)</t>
  </si>
  <si>
    <t>(865) 984-0954</t>
  </si>
  <si>
    <t>http://www.honeyrockherbfarm.com/index.html</t>
  </si>
  <si>
    <t>Address</t>
  </si>
  <si>
    <t>3615 Strong Road Mascot, TN 37806</t>
  </si>
  <si>
    <t>113 Honey Rock Way Louisville, TN</t>
  </si>
  <si>
    <t>Plant Starter (20-20-20)</t>
  </si>
  <si>
    <t>Grainger Farmers Co-op</t>
  </si>
  <si>
    <t>(865) 828-5226</t>
  </si>
  <si>
    <t>8570 Rutledge Pike Rutledge, TN 37861</t>
  </si>
  <si>
    <t>Price per lb</t>
  </si>
  <si>
    <t>Unit (lb)</t>
  </si>
  <si>
    <t>http://www.mizeonline.com/</t>
  </si>
  <si>
    <t>625 Wesinpar Rd Johnson City, TN 37604</t>
  </si>
  <si>
    <t>Deerfield Supplies</t>
  </si>
  <si>
    <t>(270) 265-2425</t>
  </si>
  <si>
    <t>2825 Stringtown Road Elkton, KY 42220</t>
  </si>
  <si>
    <t>https://www.facebook.com/pages/Deerfield-Supplies/159304630770116</t>
  </si>
  <si>
    <t>Griffin Greenhouse</t>
  </si>
  <si>
    <t>(800) 888-0054</t>
  </si>
  <si>
    <t>(800) 321-8161</t>
  </si>
  <si>
    <t xml:space="preserve">www.griffins.com </t>
  </si>
  <si>
    <t>7141 Old Rutledge Pike Knoxville, TN 37924</t>
  </si>
  <si>
    <t>Potassium Nitrate</t>
  </si>
  <si>
    <t>Calcium Nitrate</t>
  </si>
  <si>
    <t>Soil, Plant and Pest Center</t>
  </si>
  <si>
    <t>Price per test</t>
  </si>
  <si>
    <t>Unit (basic test)</t>
  </si>
  <si>
    <t>https://ag.tennessee.edu/spp/Pages/soiltesting.aspx</t>
  </si>
  <si>
    <t>5201 Marchant Drive Nashville, TN 37211</t>
  </si>
  <si>
    <t>(615) 832-5850</t>
  </si>
  <si>
    <t>FERTILIZERS</t>
  </si>
  <si>
    <t>SOIL TEST</t>
  </si>
  <si>
    <t>FUNGICIDES</t>
  </si>
  <si>
    <t>Unit (gal)</t>
  </si>
  <si>
    <t>Price per ml</t>
  </si>
  <si>
    <t>CONVERSION TABLES</t>
  </si>
  <si>
    <t>ACRE</t>
  </si>
  <si>
    <t>SQUARE FEET</t>
  </si>
  <si>
    <t>GALLON</t>
  </si>
  <si>
    <t>MILLILITER</t>
  </si>
  <si>
    <t>Unit (roll 4000 feet by 4 feet)</t>
  </si>
  <si>
    <t>STAKES</t>
  </si>
  <si>
    <t>TWINE/STRING</t>
  </si>
  <si>
    <t>Quantity</t>
  </si>
  <si>
    <t>Source</t>
  </si>
  <si>
    <t>Tomato Marketable Yield per Plant</t>
  </si>
  <si>
    <t>Country Gardens</t>
  </si>
  <si>
    <t>Dixon Farm</t>
  </si>
  <si>
    <t>Evans Produce</t>
  </si>
  <si>
    <t>Clear Springs Farm</t>
  </si>
  <si>
    <t>Minmum order</t>
  </si>
  <si>
    <t>none</t>
  </si>
  <si>
    <t>(615) 763-6112</t>
  </si>
  <si>
    <t>(931) 239-1065</t>
  </si>
  <si>
    <t>(615) 308-5861</t>
  </si>
  <si>
    <t>(865) 622-0380</t>
  </si>
  <si>
    <t>http://www.countrygardensmemphis.com/</t>
  </si>
  <si>
    <t>http://www.evans4produce.com/</t>
  </si>
  <si>
    <t>https://www.facebook.com/pages/Holden-Nursery/444258498995969</t>
  </si>
  <si>
    <t>http://clearspringsfarm.org/</t>
  </si>
  <si>
    <t>Evans Plant Co.</t>
  </si>
  <si>
    <t>Park Seed Wholesale</t>
  </si>
  <si>
    <t>Arrons creek</t>
  </si>
  <si>
    <t>(800) 845-3366</t>
  </si>
  <si>
    <t>(434) 374-2174</t>
  </si>
  <si>
    <t>Wolf River Valley Growers</t>
  </si>
  <si>
    <t>Pope's Plant Farm, Inc</t>
  </si>
  <si>
    <t>(931) 879-5426</t>
  </si>
  <si>
    <t>(865) 856-8099</t>
  </si>
  <si>
    <t>http://wolfriver.net/</t>
  </si>
  <si>
    <t>http://popesplantfarm.com/</t>
  </si>
  <si>
    <t>www.evansvegetableplants.com</t>
  </si>
  <si>
    <t>www.parkwholesale.com</t>
  </si>
  <si>
    <t>http://www.acfplugs.com/home.htm</t>
  </si>
  <si>
    <t>380 Greenhouse Drive Buffalo Junction, VA 24529</t>
  </si>
  <si>
    <t> </t>
  </si>
  <si>
    <t>2038 Clarkrange-Monterey Highway Monterey, TN   38574</t>
  </si>
  <si>
    <t>8411 Thompson School Rd. Corryton TN 37721</t>
  </si>
  <si>
    <t>170 Greenhouse Lane Pall Mall, TN 38577</t>
  </si>
  <si>
    <t>TN Farm Suppy</t>
  </si>
  <si>
    <t>(931) 528-3390</t>
  </si>
  <si>
    <t>http://tnfarmsupply.com/PROD/black-plastic-mulch-1-mil-embossed/SRMBlack</t>
  </si>
  <si>
    <t>2212 Isaacs pass Cookeville, TN 38501</t>
  </si>
  <si>
    <t>Minmum order (lb)</t>
  </si>
  <si>
    <t>Minimum order</t>
  </si>
  <si>
    <t>1 test</t>
  </si>
  <si>
    <t xml:space="preserve">Minimum order </t>
  </si>
  <si>
    <t>4 x 4000</t>
  </si>
  <si>
    <t>4 x 50 - price vary by roll size</t>
  </si>
  <si>
    <t>http://www.johnnyseeds.com/p-9198-black-mulch-4-x-4000-embossed.aspx</t>
  </si>
  <si>
    <t>Johnny's Seeds</t>
  </si>
  <si>
    <t>4 x 600 - price vary by role size</t>
  </si>
  <si>
    <t>(877) 564-6697</t>
  </si>
  <si>
    <t>1211 Boyd Farris Rd, Cookeville, TN 38506</t>
  </si>
  <si>
    <t>http://www.growerssolution.com/PROD/black-plastic-mulch-1-mil-embossed/SRMBlack</t>
  </si>
  <si>
    <t>Growers Solution</t>
  </si>
  <si>
    <t>(866) 928-3390</t>
  </si>
  <si>
    <t xml:space="preserve">200 South Service Road East Ruston, LA 71270-3442 </t>
  </si>
  <si>
    <t>(318) 255-1832</t>
  </si>
  <si>
    <t>http://www.irrigation-mart.com/default.aspx?page=item+detail&amp;itemcode=M4840100BEN&amp;catlist=100</t>
  </si>
  <si>
    <t>Irrigation Mart</t>
  </si>
  <si>
    <t>4 x 2400 - price vary by role size</t>
  </si>
  <si>
    <t>Unit (stakes)</t>
  </si>
  <si>
    <t>Price per stake</t>
  </si>
  <si>
    <t>Tractor Supply</t>
  </si>
  <si>
    <t>http://www.tractorsupply.com/en/store/hickory-oak-gardening-stake-48-in</t>
  </si>
  <si>
    <t>5401 Virginia Way Brentwood, TN 37027</t>
  </si>
  <si>
    <t>(877) 718-6750</t>
  </si>
  <si>
    <t>DRIP LINE</t>
  </si>
  <si>
    <t>Unit (box/tube)</t>
  </si>
  <si>
    <t>Price per box/tube</t>
  </si>
  <si>
    <t>Sunlight Supply Inc</t>
  </si>
  <si>
    <t>Unit (roll)</t>
  </si>
  <si>
    <t>1 x 1000 ft</t>
  </si>
  <si>
    <t>https://www.sunlightsupply.com/shop/bycategory/pumps-and-irrigation-supplies/hydro-flow-poly-tubing</t>
  </si>
  <si>
    <t>(865) 984-0280</t>
  </si>
  <si>
    <t>3308 Old Knoxville HWY Maryville, TN 37804</t>
  </si>
  <si>
    <t>http://www.growerssolution.com/page/GS/PROD/driptape15mil4000</t>
  </si>
  <si>
    <t>day</t>
  </si>
  <si>
    <t>Annual Fee</t>
  </si>
  <si>
    <t>Booth Fees</t>
  </si>
  <si>
    <t>Inspection Fee</t>
  </si>
  <si>
    <t>Market Square Farmers' Markets</t>
  </si>
  <si>
    <t>4% of gross sales</t>
  </si>
  <si>
    <t>1,000 square feet</t>
  </si>
  <si>
    <t>VARIABLE COST</t>
  </si>
  <si>
    <t>Coutry Gardens Agricenter 7858 Moore Road  Memphis, TN 38120                                                                                                Coutry Gardens Arlington 12016 Walker Street Arlington, TN 38002</t>
  </si>
  <si>
    <t>6814 Hwy 411 South Greenback, TN 37742                                                                                                                                                                    736 Alcoa Trail Maryvile, TN 37804</t>
  </si>
  <si>
    <t>Drip tape</t>
  </si>
  <si>
    <t>Harvesting</t>
  </si>
  <si>
    <t>24 inches</t>
  </si>
  <si>
    <t>Pruning and Training</t>
  </si>
  <si>
    <t>linear ft</t>
  </si>
  <si>
    <t>sq ft</t>
  </si>
  <si>
    <t>Price per square foot</t>
  </si>
  <si>
    <t>Price per foot</t>
  </si>
  <si>
    <t>East Tennessee Farmers Association for                                                Retail Marketing - Farmers market</t>
  </si>
  <si>
    <t>$/UNIT</t>
  </si>
  <si>
    <t>UNIT</t>
  </si>
  <si>
    <t>QUANTITY</t>
  </si>
  <si>
    <t>TOTAL</t>
  </si>
  <si>
    <t>%</t>
  </si>
  <si>
    <t>TOTAL MARKETING COSTS</t>
  </si>
  <si>
    <t>MARKETING COSTS</t>
  </si>
  <si>
    <t>TOTAL VARIABLE AND MARKETING COST</t>
  </si>
  <si>
    <t>RETURN ABOVE VARIABLE AND MARKETING COST</t>
  </si>
  <si>
    <t>No. of farmers markets attended:</t>
  </si>
  <si>
    <t>2015 SAMPLE TOMATO BUDGET FOR SMALL FARMS IN EAST TENNESSEE</t>
  </si>
  <si>
    <t>INPUT SUPPLIERS INFORMATION</t>
  </si>
  <si>
    <t>OTHER INFORMATION</t>
  </si>
  <si>
    <t>Farmer Markets Fees</t>
  </si>
  <si>
    <t>http://marketsquarefarmersmarket.org/</t>
  </si>
  <si>
    <t>http://www.easttnfarmmarkets.org/</t>
  </si>
  <si>
    <t>Tomato prices at Farmers markets</t>
  </si>
  <si>
    <t>$/lb</t>
  </si>
  <si>
    <t>Price scenario</t>
  </si>
  <si>
    <t>low</t>
  </si>
  <si>
    <t>average</t>
  </si>
  <si>
    <t>high</t>
  </si>
  <si>
    <t>Website Farmers Markets Price Reports</t>
  </si>
  <si>
    <t>http://www.uky.edu/Ag/CCD/TNfarmersmarket.html</t>
  </si>
  <si>
    <t>Insecticides</t>
  </si>
  <si>
    <t>Dipel DF</t>
  </si>
  <si>
    <t>Kestone Pest Solutions LLC</t>
  </si>
  <si>
    <t>(877)835-8321</t>
  </si>
  <si>
    <t>http://www.keystonepestsolutions.com/dipel-biological-insecticide-1-pound-omri-certified-organic-267.html</t>
  </si>
  <si>
    <t>Avaunt</t>
  </si>
  <si>
    <t>Unit (oz)</t>
  </si>
  <si>
    <t>Price per oz</t>
  </si>
  <si>
    <t>Minmum order (oz)</t>
  </si>
  <si>
    <t>http://www.keystonepestsolutions.com/avaunt-insecticide-18-ounces-518.html</t>
  </si>
  <si>
    <t>Mississippi State University Estimate 2013</t>
  </si>
  <si>
    <t>Radiant SC</t>
  </si>
  <si>
    <t>http://www.keystonepestsolutions.com/radiant-sc-insecticide-1-quart-new-improved-spintor-spinosad-370.html</t>
  </si>
  <si>
    <t>Montana 2F</t>
  </si>
  <si>
    <t>Minmum order (gal)</t>
  </si>
  <si>
    <t>http://www.keystonepestsolutions.com/montana-2f-insecticide-1-gal-same-ai-as-admire-pro-nuprid-2f-246.html</t>
  </si>
  <si>
    <t xml:space="preserve">Unit </t>
  </si>
  <si>
    <t>oz</t>
  </si>
  <si>
    <t>1 qt</t>
  </si>
  <si>
    <t>1 oz</t>
  </si>
  <si>
    <t xml:space="preserve">Minmum order </t>
  </si>
  <si>
    <t>http://www.agecon.msstate.edu/whatwedo/budgets/docs/MSUVEG13.pdf</t>
  </si>
  <si>
    <t>Tampa Agricultural Products</t>
  </si>
  <si>
    <t>1-800-373-5008</t>
  </si>
  <si>
    <t>http://www.tampaagriculturalproducts.com/insecticides/montana-2-imidacloprid/</t>
  </si>
  <si>
    <t>LB</t>
  </si>
  <si>
    <t>OZ</t>
  </si>
  <si>
    <t>QT</t>
  </si>
  <si>
    <t>Dixie Lee Farmers Markets</t>
  </si>
  <si>
    <t>http://www.dixieleefarmersmarket.com/</t>
  </si>
  <si>
    <t>New Harvest Park Farmers Market</t>
  </si>
  <si>
    <t>http://www.knoxcounty.org/farmersmarket/</t>
  </si>
  <si>
    <t>Maryville Farmers Market</t>
  </si>
  <si>
    <t>http://www.maryvillefarmersmarket.org/</t>
  </si>
  <si>
    <t>Bradley County Farmers Market</t>
  </si>
  <si>
    <t>http://www.bradleyco.net/farmersmarket.aspx</t>
  </si>
  <si>
    <t>UT Farmers Market</t>
  </si>
  <si>
    <t>http://www.greenevillefarmersmarket.com/vendor-agreement-submit-on-line.html</t>
  </si>
  <si>
    <t>Greenville Farmers Market</t>
  </si>
  <si>
    <t>http://chattanoogamarket.com/2015/02/13/become-a-vendor-2/</t>
  </si>
  <si>
    <t>Chatoonaga Market</t>
  </si>
  <si>
    <t>http://www.lookoutfarmersmarket.com/index.html</t>
  </si>
  <si>
    <t>Lookout Farmers Markets</t>
  </si>
  <si>
    <t>Main Street Farmers Market</t>
  </si>
  <si>
    <t>http://mainstfarmersmarket.com/</t>
  </si>
  <si>
    <t>http://www.mainstreetdandridge.com/</t>
  </si>
  <si>
    <t>Dandrige Farmers Market</t>
  </si>
  <si>
    <t>Johnson County Farmers Market</t>
  </si>
  <si>
    <t>http://www.johnsoncountyfm.org/</t>
  </si>
  <si>
    <t>https://sites.google.com/site/mcfarmmarket/</t>
  </si>
  <si>
    <t>Monroe County Farmers Markets</t>
  </si>
  <si>
    <t>Gatlinburg Farmers Market</t>
  </si>
  <si>
    <t>http://www.gatlinburgfarmersmarket.com/</t>
  </si>
  <si>
    <t>http://kingsporttn.gov/kingsport-farmers-market</t>
  </si>
  <si>
    <t>Kingsport Farmers Market</t>
  </si>
  <si>
    <t>Sustainable Transport Packaging</t>
  </si>
  <si>
    <t>Plastic Collapsible</t>
  </si>
  <si>
    <t>http://www.sustainabletransportpackaging.com/vented-collapsible-hand-held-containers/24x16x5-collapsible-hand-held-container</t>
  </si>
  <si>
    <t>Alibaba</t>
  </si>
  <si>
    <t>Plastic</t>
  </si>
  <si>
    <t>http://www.alibaba.com/product-detail/Grid-surface-PE-plastic-oval-baskets_60101535296.html</t>
  </si>
  <si>
    <t>None listed</t>
  </si>
  <si>
    <t>Dubois Agrinovation</t>
  </si>
  <si>
    <t>http://www.duboisag.com/en/produce-lugs.html</t>
  </si>
  <si>
    <t>Company</t>
  </si>
  <si>
    <t>Type</t>
  </si>
  <si>
    <t>Min. Quantity</t>
  </si>
  <si>
    <t>Total Price</t>
  </si>
  <si>
    <t>Per Unit Price</t>
  </si>
  <si>
    <t>Web Link</t>
  </si>
  <si>
    <t>Jackson’s Seed and Farm Supply</t>
  </si>
  <si>
    <t>816) 424-3084</t>
  </si>
  <si>
    <t>13015 SE Bigham Rd Easton Missouri</t>
  </si>
  <si>
    <t xml:space="preserve">https://www.facebook.com/pages/Jackson-Seed-Farm-Supply/112252972170652 </t>
  </si>
  <si>
    <t>Keystone Pest Solutions</t>
  </si>
  <si>
    <t>Crop King</t>
  </si>
  <si>
    <t>Griffins Greenhouse</t>
  </si>
  <si>
    <t>Johnnys Seeds</t>
  </si>
  <si>
    <t>Bloomington Wholesale Garden Supply</t>
  </si>
  <si>
    <t>Agriculture Solutions</t>
  </si>
  <si>
    <t>Do My Own Pest Control</t>
  </si>
  <si>
    <t>https://www.cropking.com/catalog/fungicide-insecticide/dipel-df-1-pound-bag-dry</t>
  </si>
  <si>
    <t>http://www.griffins.com/pdf/email/5-13-GGSPro.pdf</t>
  </si>
  <si>
    <t>http://www.johnnyseeds.com/p-5989-dipel-df-1-lb.aspx?utm_source=froogle&amp;utm_medium=CSE&amp;utm_campaign=MerchantAdv&amp;zmam=80483139&amp;zmas=1&amp;zmac=1&amp;zmap=9713.0&amp;gclid=CKHP8YmOhsQCFeFj7AodBigAoA</t>
  </si>
  <si>
    <t>http://www.bwgs.com/Item/Details/12026</t>
  </si>
  <si>
    <t>http://www.growerssolution.com/PROD/dipel-pro-54-percent-df-1-pound-bacillus-thuringiensis-omri-approved/70-1450</t>
  </si>
  <si>
    <t>http://www.agriculturesolutions.com/products/natural-pest-control/insecticides-and-oils/dipel-pro-df-bio-insecticide-5-lb-detail</t>
  </si>
  <si>
    <t>http://www.domyownpestcontrol.com/dipel-pro-df-biological-insecticide-p-2361.html</t>
  </si>
  <si>
    <t>Herbicides</t>
  </si>
  <si>
    <t>Metribuzin</t>
  </si>
  <si>
    <t>http://www.chemicaloutfitters.com/gloryherbicidemetribuzin5lb.aspx</t>
  </si>
  <si>
    <t>Chemical Outfitters</t>
  </si>
  <si>
    <t>http://www.keystonepestsolutions.com/tricor-75df-herbicide-metribuzin-75-5-pounds-replaces-sencor-75df-or-glory-331.html</t>
  </si>
  <si>
    <t>Keystones Pest Solutions</t>
  </si>
  <si>
    <t>Poast</t>
  </si>
  <si>
    <t>https://www.keystonepestsolutions.com/poast-herbicide-2-5-gallons-183.html</t>
  </si>
  <si>
    <t>Unit (ga)</t>
  </si>
  <si>
    <t>Price per pt</t>
  </si>
  <si>
    <t>pt</t>
  </si>
  <si>
    <t>http://vegetables.tennessee.edu/Tomato/tomato2011_1.html</t>
  </si>
  <si>
    <t>Tomatoes*</t>
  </si>
  <si>
    <t>Machinery (maintenance and repairs)</t>
  </si>
  <si>
    <t>Version 1.0</t>
  </si>
  <si>
    <t>Programs in agriculture and natural resources, 4-H youth development, family and consumer sciences, and resource development.</t>
  </si>
  <si>
    <t>University of Tennessee Institute of Agriculture, U.S. Department of Agriculture and country governments cooperating.</t>
  </si>
  <si>
    <t>UT Extension provide equal opportunities in programs and employment.</t>
  </si>
  <si>
    <t>Margarita Velandia</t>
  </si>
  <si>
    <t>Associate Professor</t>
  </si>
  <si>
    <t>Office: (865) 974-7409     Email: mvelandia@utk.edu</t>
  </si>
  <si>
    <t>Tomato Variety:</t>
  </si>
  <si>
    <t>Transplanting, bed preparation                                                      (lay plastic and drip)</t>
  </si>
  <si>
    <t>1000 sq ft</t>
  </si>
  <si>
    <t>crate</t>
  </si>
  <si>
    <r>
      <t>Tomato plants-hybrid</t>
    </r>
    <r>
      <rPr>
        <vertAlign val="superscript"/>
        <sz val="12"/>
        <color theme="1"/>
        <rFont val="Calibri"/>
        <family val="2"/>
      </rPr>
      <t>1</t>
    </r>
  </si>
  <si>
    <r>
      <t>Fertilizer</t>
    </r>
    <r>
      <rPr>
        <b/>
        <i/>
        <vertAlign val="superscript"/>
        <sz val="12"/>
        <color theme="1"/>
        <rFont val="Calibri"/>
        <family val="2"/>
      </rPr>
      <t>2</t>
    </r>
  </si>
  <si>
    <r>
      <t>Soil test</t>
    </r>
    <r>
      <rPr>
        <b/>
        <i/>
        <vertAlign val="superscript"/>
        <sz val="12"/>
        <color theme="1"/>
        <rFont val="Calibri"/>
        <family val="2"/>
      </rPr>
      <t>3</t>
    </r>
  </si>
  <si>
    <r>
      <t>Fungicides</t>
    </r>
    <r>
      <rPr>
        <b/>
        <i/>
        <vertAlign val="superscript"/>
        <sz val="12"/>
        <color theme="1"/>
        <rFont val="Calibri"/>
        <family val="2"/>
      </rPr>
      <t>4</t>
    </r>
  </si>
  <si>
    <r>
      <t>Herbicide</t>
    </r>
    <r>
      <rPr>
        <b/>
        <i/>
        <vertAlign val="superscript"/>
        <sz val="12"/>
        <color theme="1"/>
        <rFont val="Calibri"/>
        <family val="2"/>
      </rPr>
      <t>5</t>
    </r>
  </si>
  <si>
    <r>
      <t>Insecticide</t>
    </r>
    <r>
      <rPr>
        <b/>
        <i/>
        <vertAlign val="superscript"/>
        <sz val="12"/>
        <color theme="1"/>
        <rFont val="Calibri"/>
        <family val="2"/>
      </rPr>
      <t>5</t>
    </r>
  </si>
  <si>
    <r>
      <t>Plastic mulch</t>
    </r>
    <r>
      <rPr>
        <vertAlign val="superscript"/>
        <sz val="12"/>
        <color theme="1"/>
        <rFont val="Calibri"/>
        <family val="2"/>
      </rPr>
      <t>6</t>
    </r>
  </si>
  <si>
    <r>
      <t>Stakes</t>
    </r>
    <r>
      <rPr>
        <vertAlign val="superscript"/>
        <sz val="12"/>
        <color theme="1"/>
        <rFont val="Calibri"/>
        <family val="2"/>
      </rPr>
      <t>7</t>
    </r>
  </si>
  <si>
    <r>
      <t>Twine/string</t>
    </r>
    <r>
      <rPr>
        <vertAlign val="superscript"/>
        <sz val="12"/>
        <color theme="1"/>
        <rFont val="Calibri"/>
        <family val="2"/>
      </rPr>
      <t>7</t>
    </r>
  </si>
  <si>
    <r>
      <t>Irrigation supplies</t>
    </r>
    <r>
      <rPr>
        <b/>
        <i/>
        <vertAlign val="superscript"/>
        <sz val="12"/>
        <color theme="1"/>
        <rFont val="Calibri"/>
        <family val="2"/>
      </rPr>
      <t>8</t>
    </r>
  </si>
  <si>
    <r>
      <t>Hired labor</t>
    </r>
    <r>
      <rPr>
        <b/>
        <i/>
        <vertAlign val="superscript"/>
        <sz val="12"/>
        <color theme="1"/>
        <rFont val="Calibri"/>
        <family val="2"/>
      </rPr>
      <t>9</t>
    </r>
  </si>
  <si>
    <r>
      <t>Other</t>
    </r>
    <r>
      <rPr>
        <b/>
        <i/>
        <vertAlign val="superscript"/>
        <sz val="12"/>
        <color theme="1"/>
        <rFont val="Calibri"/>
        <family val="2"/>
      </rPr>
      <t>10</t>
    </r>
  </si>
  <si>
    <r>
      <t>Crates</t>
    </r>
    <r>
      <rPr>
        <vertAlign val="superscript"/>
        <sz val="12"/>
        <color theme="1"/>
        <rFont val="Calibri"/>
        <family val="2"/>
      </rPr>
      <t>14</t>
    </r>
  </si>
  <si>
    <r>
      <t>Other marketing costs</t>
    </r>
    <r>
      <rPr>
        <vertAlign val="superscript"/>
        <sz val="12"/>
        <color theme="1"/>
        <rFont val="Calibri"/>
        <family val="2"/>
      </rPr>
      <t>16</t>
    </r>
  </si>
  <si>
    <t>Tomato plants-hybrid1</t>
  </si>
  <si>
    <t>Fertilizer2</t>
  </si>
  <si>
    <t>Soil test3</t>
  </si>
  <si>
    <t>Fungicides4</t>
  </si>
  <si>
    <t>Herbicide5</t>
  </si>
  <si>
    <t>Insecticide5</t>
  </si>
  <si>
    <t>Plastic mulch6</t>
  </si>
  <si>
    <t>Stakes7</t>
  </si>
  <si>
    <t>Twine/string7</t>
  </si>
  <si>
    <t>Irrigation supplies8</t>
  </si>
  <si>
    <t>Hired labor9</t>
  </si>
  <si>
    <t>Other10</t>
  </si>
  <si>
    <t>INTEREST ON VARIABLE COST (6%)11</t>
  </si>
  <si>
    <t>Annual fee12</t>
  </si>
  <si>
    <t>Booth fee12</t>
  </si>
  <si>
    <t>Hired labor13</t>
  </si>
  <si>
    <t>Crates14</t>
  </si>
  <si>
    <t>Gas/Fuel (driving to market)15</t>
  </si>
  <si>
    <t>Other marketing costs16</t>
  </si>
  <si>
    <t>www.uky.edu/Ag/CCD/TNfarmersmarket.html</t>
  </si>
  <si>
    <t>No. of products sold at farmers markets</t>
  </si>
  <si>
    <t>Mancozeb</t>
  </si>
  <si>
    <t>Unit (6 lbs)</t>
  </si>
  <si>
    <t>Keystone PestSolutions LLC</t>
  </si>
  <si>
    <t>205 Day Break Rd Bonners Ferry, ID 83805</t>
  </si>
  <si>
    <t>http://www.keystonepestsolutions.com/index.php?main_page=product_info&amp;products_id=144&amp;gclid=CM-FwLf5y8UCFdgMgQodx5UAMQ</t>
  </si>
  <si>
    <t>Copper</t>
  </si>
  <si>
    <t>Unit (20 lbs)</t>
  </si>
  <si>
    <t>http://www.johnnyseeds.com/p-7915-champ-wg-copper-fungicide-20-lb.aspx?utm_source=froogle&amp;utm_medium=CSE&amp;utm_campaign=MerchantAdv&amp;zmam=80483139&amp;zmas=1&amp;zmac=1&amp;zmap=9778.0&amp;gclid=CN2B2OOGzMUCFc4dgQodMqUA9A#</t>
  </si>
  <si>
    <t>Cash rent</t>
  </si>
  <si>
    <r>
      <t>INTEREST ON VARIABLE COST</t>
    </r>
    <r>
      <rPr>
        <vertAlign val="superscript"/>
        <sz val="12"/>
        <color theme="1"/>
        <rFont val="Calibri"/>
        <family val="2"/>
      </rPr>
      <t>11</t>
    </r>
  </si>
  <si>
    <t>Prices cannot go below $1 or above $3.50 per lb. This assumption is made base on observed average prices received by East Tennessee farmers at farmers’ markets according to the 2014 Tennessee farmers’ markets price reports available at</t>
  </si>
  <si>
    <t>Sample Budget for Small-Scale Commercial Tomato Operations in East Tennessee</t>
  </si>
  <si>
    <t>Becky Bowling</t>
  </si>
  <si>
    <t>Extension Specialist</t>
  </si>
  <si>
    <t>Office: (865) 974-1895     Email: bowling10@utk.edu</t>
  </si>
  <si>
    <r>
      <t>Booth fee ((1/No. of products sold) of total booth fee cost)</t>
    </r>
    <r>
      <rPr>
        <vertAlign val="superscript"/>
        <sz val="12"/>
        <color theme="1"/>
        <rFont val="Calibri"/>
        <family val="2"/>
      </rPr>
      <t>12</t>
    </r>
  </si>
  <si>
    <r>
      <t>Gas/Fuel (driving to market, (1/No. of products sold) of total cost)</t>
    </r>
    <r>
      <rPr>
        <vertAlign val="superscript"/>
        <sz val="12"/>
        <color theme="1"/>
        <rFont val="Calibri"/>
        <family val="2"/>
      </rPr>
      <t>15</t>
    </r>
  </si>
  <si>
    <r>
      <t>Annual fee  ((1/No. of products sold) of total annual fee)</t>
    </r>
    <r>
      <rPr>
        <vertAlign val="superscript"/>
        <sz val="12"/>
        <color theme="1"/>
        <rFont val="Calibri"/>
        <family val="2"/>
      </rPr>
      <t>12</t>
    </r>
  </si>
  <si>
    <r>
      <t>Hired labor ((1/No. of products sold) of total hired labor)</t>
    </r>
    <r>
      <rPr>
        <vertAlign val="superscript"/>
        <sz val="12"/>
        <color theme="1"/>
        <rFont val="Calibri"/>
        <family val="2"/>
      </rPr>
      <t>13</t>
    </r>
  </si>
  <si>
    <t>Transplanting, bed preparation (lay plastic and drip)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</si>
</sst>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0.000"/>
    <numFmt numFmtId="165" formatCode="&quot;$&quot;#,##0.00"/>
  </numFmts>
  <fonts count="29" x14ac:knownFonts="1">
    <font>
      <sz val="11"/>
      <color theme="1"/>
      <name val="Century Gothic"/>
      <family val="2"/>
      <scheme val="minor"/>
    </font>
    <font>
      <b/>
      <sz val="11"/>
      <color theme="1"/>
      <name val="Century Gothic"/>
      <family val="2"/>
      <scheme val="minor"/>
    </font>
    <font>
      <b/>
      <sz val="11"/>
      <color theme="0"/>
      <name val="Century Gothic"/>
      <family val="2"/>
      <scheme val="minor"/>
    </font>
    <font>
      <u/>
      <sz val="11"/>
      <color theme="10"/>
      <name val="Century Gothic"/>
      <family val="2"/>
      <scheme val="minor"/>
    </font>
    <font>
      <sz val="12"/>
      <color rgb="FF595959"/>
      <name val="Verdana"/>
      <family val="2"/>
    </font>
    <font>
      <sz val="12"/>
      <color theme="1"/>
      <name val="Century Gothic"/>
      <family val="2"/>
      <scheme val="minor"/>
    </font>
    <font>
      <sz val="11"/>
      <color rgb="FF333333"/>
      <name val="Arial"/>
      <family val="2"/>
    </font>
    <font>
      <sz val="11"/>
      <color rgb="FFFF0000"/>
      <name val="Century Gothic"/>
      <family val="2"/>
      <scheme val="minor"/>
    </font>
    <font>
      <sz val="11"/>
      <color theme="1"/>
      <name val="Calibri"/>
      <family val="2"/>
    </font>
    <font>
      <b/>
      <sz val="16"/>
      <color indexed="8"/>
      <name val="Calibri"/>
      <family val="2"/>
    </font>
    <font>
      <b/>
      <sz val="14"/>
      <color indexed="8"/>
      <name val="Calibri"/>
      <family val="2"/>
    </font>
    <font>
      <sz val="14"/>
      <color indexed="8"/>
      <name val="Calibri"/>
      <family val="2"/>
    </font>
    <font>
      <sz val="13"/>
      <color indexed="8"/>
      <name val="Calibri"/>
      <family val="2"/>
    </font>
    <font>
      <sz val="8"/>
      <color indexed="8"/>
      <name val="Calibri"/>
      <family val="2"/>
    </font>
    <font>
      <b/>
      <sz val="11"/>
      <color theme="1"/>
      <name val="Calibri"/>
      <family val="2"/>
    </font>
    <font>
      <b/>
      <i/>
      <sz val="11"/>
      <name val="Calibri"/>
      <family val="2"/>
    </font>
    <font>
      <b/>
      <sz val="16"/>
      <color theme="0"/>
      <name val="Calibri"/>
      <family val="2"/>
    </font>
    <font>
      <b/>
      <sz val="12"/>
      <color theme="1"/>
      <name val="Calibri"/>
      <family val="2"/>
    </font>
    <font>
      <sz val="12"/>
      <color theme="1"/>
      <name val="Calibri"/>
      <family val="2"/>
    </font>
    <font>
      <sz val="12"/>
      <name val="Calibri"/>
      <family val="2"/>
    </font>
    <font>
      <u/>
      <sz val="12"/>
      <color rgb="FF000099"/>
      <name val="Calibri"/>
      <family val="2"/>
    </font>
    <font>
      <b/>
      <i/>
      <sz val="12"/>
      <color theme="1"/>
      <name val="Calibri"/>
      <family val="2"/>
    </font>
    <font>
      <vertAlign val="superscript"/>
      <sz val="12"/>
      <color theme="1"/>
      <name val="Calibri"/>
      <family val="2"/>
    </font>
    <font>
      <b/>
      <i/>
      <vertAlign val="superscript"/>
      <sz val="12"/>
      <color theme="1"/>
      <name val="Calibri"/>
      <family val="2"/>
    </font>
    <font>
      <sz val="11"/>
      <color rgb="FF000000"/>
      <name val="Calibri"/>
      <family val="2"/>
    </font>
    <font>
      <sz val="12"/>
      <color rgb="FF000099"/>
      <name val="Calibri"/>
      <family val="2"/>
    </font>
    <font>
      <sz val="15"/>
      <color rgb="FF000000"/>
      <name val="Verdana"/>
      <family val="2"/>
    </font>
    <font>
      <b/>
      <sz val="9"/>
      <color indexed="81"/>
      <name val="Tahoma"/>
      <family val="2"/>
    </font>
    <font>
      <sz val="9"/>
      <color indexed="81"/>
      <name val="Tahoma"/>
      <family val="2"/>
    </font>
  </fonts>
  <fills count="8">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000099"/>
        <bgColor indexed="64"/>
      </patternFill>
    </fill>
    <fill>
      <patternFill patternType="solid">
        <fgColor rgb="FFFFC000"/>
        <bgColor indexed="64"/>
      </patternFill>
    </fill>
    <fill>
      <patternFill patternType="solid">
        <fgColor indexed="9"/>
        <bgColor indexed="64"/>
      </patternFill>
    </fill>
    <fill>
      <patternFill patternType="solid">
        <fgColor theme="0" tint="-4.9989318521683403E-2"/>
        <bgColor indexed="64"/>
      </patternFill>
    </fill>
  </fills>
  <borders count="22">
    <border>
      <left/>
      <right/>
      <top/>
      <bottom/>
      <diagonal/>
    </border>
    <border>
      <left style="double">
        <color rgb="FF3F3F3F"/>
      </left>
      <right style="double">
        <color rgb="FF3F3F3F"/>
      </right>
      <top style="double">
        <color rgb="FF3F3F3F"/>
      </top>
      <bottom style="double">
        <color rgb="FF3F3F3F"/>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2" fillId="2" borderId="1" applyNumberFormat="0" applyAlignment="0" applyProtection="0"/>
    <xf numFmtId="0" fontId="3" fillId="0" borderId="0" applyNumberFormat="0" applyFill="0" applyBorder="0" applyAlignment="0" applyProtection="0"/>
    <xf numFmtId="0" fontId="5" fillId="0" borderId="0"/>
    <xf numFmtId="44" fontId="5" fillId="0" borderId="0" applyFont="0" applyFill="0" applyBorder="0" applyAlignment="0" applyProtection="0"/>
  </cellStyleXfs>
  <cellXfs count="162">
    <xf numFmtId="0" fontId="0" fillId="0" borderId="0" xfId="0"/>
    <xf numFmtId="0" fontId="1" fillId="3" borderId="0" xfId="0" applyFont="1" applyFill="1" applyBorder="1" applyAlignment="1">
      <alignment horizontal="center"/>
    </xf>
    <xf numFmtId="0" fontId="0" fillId="3" borderId="6" xfId="0" applyFill="1" applyBorder="1"/>
    <xf numFmtId="0" fontId="0" fillId="3" borderId="0" xfId="0" applyFill="1" applyBorder="1" applyAlignment="1">
      <alignment horizontal="center" vertical="center"/>
    </xf>
    <xf numFmtId="2" fontId="0" fillId="3" borderId="0" xfId="0" applyNumberFormat="1" applyFill="1" applyBorder="1" applyAlignment="1">
      <alignment horizontal="center" vertical="center"/>
    </xf>
    <xf numFmtId="0" fontId="0" fillId="3" borderId="0" xfId="0" applyFill="1" applyBorder="1" applyAlignment="1">
      <alignment horizontal="center"/>
    </xf>
    <xf numFmtId="0" fontId="0" fillId="3" borderId="3" xfId="0" applyFill="1" applyBorder="1" applyAlignment="1">
      <alignment horizontal="center"/>
    </xf>
    <xf numFmtId="0" fontId="0" fillId="3" borderId="0" xfId="0" applyFill="1"/>
    <xf numFmtId="0" fontId="1" fillId="3" borderId="0" xfId="0" applyFont="1" applyFill="1" applyAlignment="1">
      <alignment horizontal="center"/>
    </xf>
    <xf numFmtId="0" fontId="0" fillId="3" borderId="0" xfId="0" applyFill="1" applyAlignment="1">
      <alignment horizontal="center"/>
    </xf>
    <xf numFmtId="0" fontId="0" fillId="3" borderId="0" xfId="0" applyFill="1" applyAlignment="1">
      <alignment horizontal="center" vertical="center"/>
    </xf>
    <xf numFmtId="0" fontId="4" fillId="3" borderId="0" xfId="0" applyFont="1" applyFill="1"/>
    <xf numFmtId="0" fontId="1" fillId="3" borderId="0" xfId="0" applyFont="1" applyFill="1" applyBorder="1" applyAlignment="1">
      <alignment horizontal="center" vertical="center"/>
    </xf>
    <xf numFmtId="0" fontId="1" fillId="3" borderId="2" xfId="0" applyFont="1" applyFill="1" applyBorder="1" applyAlignment="1">
      <alignment horizontal="center"/>
    </xf>
    <xf numFmtId="0" fontId="3" fillId="3" borderId="3" xfId="2" applyFill="1" applyBorder="1" applyAlignment="1">
      <alignment horizontal="center"/>
    </xf>
    <xf numFmtId="0" fontId="0" fillId="3" borderId="4" xfId="0" applyFill="1" applyBorder="1" applyAlignment="1">
      <alignment horizontal="center"/>
    </xf>
    <xf numFmtId="0" fontId="0" fillId="3" borderId="0" xfId="0" applyFill="1" applyBorder="1" applyAlignment="1">
      <alignment horizontal="center" vertical="center" wrapText="1"/>
    </xf>
    <xf numFmtId="2" fontId="0" fillId="3" borderId="0" xfId="0" applyNumberFormat="1" applyFill="1" applyBorder="1" applyAlignment="1">
      <alignment horizontal="center"/>
    </xf>
    <xf numFmtId="0" fontId="0" fillId="3" borderId="6" xfId="0" applyFill="1" applyBorder="1" applyAlignment="1">
      <alignment horizontal="center"/>
    </xf>
    <xf numFmtId="0" fontId="0" fillId="3" borderId="6"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2" fontId="0" fillId="3" borderId="8" xfId="0" applyNumberFormat="1" applyFill="1" applyBorder="1" applyAlignment="1">
      <alignment horizontal="center" vertical="center"/>
    </xf>
    <xf numFmtId="0" fontId="0" fillId="3" borderId="8" xfId="0" applyFill="1" applyBorder="1" applyAlignment="1">
      <alignment horizontal="center" vertical="center" wrapText="1"/>
    </xf>
    <xf numFmtId="0" fontId="0" fillId="3" borderId="4" xfId="0" applyFill="1" applyBorder="1" applyAlignment="1">
      <alignment horizontal="center" vertic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0" fillId="3" borderId="7" xfId="0" applyFill="1" applyBorder="1" applyAlignment="1">
      <alignment horizontal="center"/>
    </xf>
    <xf numFmtId="0" fontId="0" fillId="3" borderId="8" xfId="0" applyFill="1" applyBorder="1" applyAlignment="1">
      <alignment horizontal="center"/>
    </xf>
    <xf numFmtId="2" fontId="0" fillId="3" borderId="8" xfId="0" applyNumberFormat="1" applyFill="1" applyBorder="1" applyAlignment="1">
      <alignment horizontal="center"/>
    </xf>
    <xf numFmtId="0" fontId="0" fillId="3" borderId="7" xfId="0" applyFill="1" applyBorder="1" applyAlignment="1">
      <alignment horizontal="center" vertical="center" wrapText="1"/>
    </xf>
    <xf numFmtId="0" fontId="3" fillId="3" borderId="3" xfId="2" applyFill="1" applyBorder="1" applyAlignment="1">
      <alignment horizontal="center" vertical="center"/>
    </xf>
    <xf numFmtId="0" fontId="6" fillId="3" borderId="0" xfId="0" applyFont="1" applyFill="1" applyBorder="1" applyAlignment="1">
      <alignment horizontal="center"/>
    </xf>
    <xf numFmtId="0" fontId="0" fillId="3" borderId="6" xfId="0" applyFill="1" applyBorder="1" applyAlignment="1">
      <alignment horizontal="center" vertical="center" wrapText="1"/>
    </xf>
    <xf numFmtId="2" fontId="0" fillId="3" borderId="4" xfId="0" applyNumberFormat="1" applyFill="1" applyBorder="1" applyAlignment="1">
      <alignment horizontal="center" vertical="center"/>
    </xf>
    <xf numFmtId="0" fontId="1" fillId="3" borderId="11"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2" xfId="0" applyFont="1" applyFill="1" applyBorder="1" applyAlignment="1">
      <alignment horizontal="center" vertical="center"/>
    </xf>
    <xf numFmtId="0" fontId="0" fillId="5" borderId="0" xfId="0" applyFill="1" applyAlignment="1">
      <alignment horizontal="center"/>
    </xf>
    <xf numFmtId="6" fontId="0" fillId="3" borderId="0" xfId="0" applyNumberFormat="1" applyFill="1" applyBorder="1" applyAlignment="1">
      <alignment horizontal="center" vertical="center"/>
    </xf>
    <xf numFmtId="6" fontId="0" fillId="3" borderId="8" xfId="0" applyNumberFormat="1" applyFill="1" applyBorder="1" applyAlignment="1">
      <alignment horizontal="center" vertical="center"/>
    </xf>
    <xf numFmtId="0" fontId="0" fillId="3" borderId="6" xfId="0" applyFont="1" applyFill="1" applyBorder="1" applyAlignment="1">
      <alignment horizontal="center"/>
    </xf>
    <xf numFmtId="0" fontId="1" fillId="3" borderId="0" xfId="0" applyFont="1" applyFill="1" applyBorder="1" applyAlignment="1">
      <alignment horizontal="center" vertical="center" wrapText="1"/>
    </xf>
    <xf numFmtId="0" fontId="0" fillId="3" borderId="11" xfId="0" applyFill="1" applyBorder="1" applyAlignment="1">
      <alignment horizontal="center" vertical="center"/>
    </xf>
    <xf numFmtId="0" fontId="0" fillId="3" borderId="12" xfId="0" applyFill="1" applyBorder="1" applyAlignment="1">
      <alignment horizontal="center" vertical="center"/>
    </xf>
    <xf numFmtId="164" fontId="0" fillId="3" borderId="12" xfId="0" applyNumberFormat="1" applyFill="1" applyBorder="1" applyAlignment="1">
      <alignment horizontal="center" vertical="center"/>
    </xf>
    <xf numFmtId="0" fontId="0" fillId="3" borderId="2" xfId="0" applyFill="1" applyBorder="1" applyAlignment="1">
      <alignment horizontal="center" vertical="center"/>
    </xf>
    <xf numFmtId="0" fontId="3" fillId="3" borderId="4" xfId="2" applyFill="1" applyBorder="1" applyAlignment="1">
      <alignment horizontal="center"/>
    </xf>
    <xf numFmtId="6" fontId="0" fillId="3" borderId="0" xfId="0" applyNumberFormat="1" applyFill="1" applyAlignment="1">
      <alignment horizontal="center"/>
    </xf>
    <xf numFmtId="0" fontId="7" fillId="3" borderId="6" xfId="0" applyFont="1" applyFill="1" applyBorder="1" applyAlignment="1">
      <alignment horizontal="center" vertical="center" wrapText="1"/>
    </xf>
    <xf numFmtId="6" fontId="7" fillId="3" borderId="0" xfId="0" applyNumberFormat="1" applyFont="1" applyFill="1" applyBorder="1" applyAlignment="1">
      <alignment horizontal="center" vertical="center"/>
    </xf>
    <xf numFmtId="0" fontId="7" fillId="3" borderId="0" xfId="0" applyFont="1" applyFill="1" applyBorder="1" applyAlignment="1">
      <alignment horizontal="center" vertical="center" wrapText="1"/>
    </xf>
    <xf numFmtId="0" fontId="0" fillId="0" borderId="3" xfId="0" applyBorder="1"/>
    <xf numFmtId="0" fontId="0" fillId="0" borderId="4" xfId="0" applyBorder="1"/>
    <xf numFmtId="0" fontId="0" fillId="0" borderId="11" xfId="0" applyBorder="1"/>
    <xf numFmtId="0" fontId="0" fillId="0" borderId="12" xfId="0" applyBorder="1"/>
    <xf numFmtId="0" fontId="0" fillId="0" borderId="2" xfId="0" applyBorder="1"/>
    <xf numFmtId="0" fontId="3" fillId="3" borderId="8" xfId="2" applyFill="1" applyBorder="1" applyAlignment="1">
      <alignment horizontal="center" vertical="center" wrapText="1"/>
    </xf>
    <xf numFmtId="0" fontId="0" fillId="3" borderId="0" xfId="0" applyFont="1" applyFill="1" applyBorder="1" applyAlignment="1">
      <alignment horizontal="center"/>
    </xf>
    <xf numFmtId="0" fontId="8" fillId="0" borderId="13" xfId="0" applyFont="1" applyBorder="1" applyAlignment="1">
      <alignment horizontal="center"/>
    </xf>
    <xf numFmtId="0" fontId="8" fillId="0" borderId="14" xfId="0" applyFont="1" applyBorder="1" applyAlignment="1">
      <alignment horizontal="center"/>
    </xf>
    <xf numFmtId="0" fontId="8" fillId="0" borderId="11" xfId="0" applyFont="1" applyBorder="1" applyAlignment="1">
      <alignment horizontal="center"/>
    </xf>
    <xf numFmtId="0" fontId="0" fillId="3" borderId="8" xfId="0" applyFont="1" applyFill="1" applyBorder="1" applyAlignment="1">
      <alignment horizontal="center"/>
    </xf>
    <xf numFmtId="0" fontId="0" fillId="0" borderId="6" xfId="0" applyBorder="1" applyAlignment="1">
      <alignment horizontal="center"/>
    </xf>
    <xf numFmtId="0" fontId="0" fillId="0" borderId="0" xfId="0" applyBorder="1" applyAlignment="1">
      <alignment horizontal="center"/>
    </xf>
    <xf numFmtId="165" fontId="0" fillId="0" borderId="0" xfId="0" applyNumberForma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65" fontId="0" fillId="0" borderId="8" xfId="0" applyNumberFormat="1" applyBorder="1" applyAlignment="1">
      <alignment horizontal="center"/>
    </xf>
    <xf numFmtId="0" fontId="3" fillId="0" borderId="0" xfId="2"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3" fillId="3" borderId="17" xfId="2" applyFill="1" applyBorder="1" applyAlignment="1">
      <alignment horizontal="center"/>
    </xf>
    <xf numFmtId="0" fontId="3" fillId="3" borderId="2" xfId="2" applyFill="1" applyBorder="1" applyAlignment="1">
      <alignment horizontal="center" vertical="center"/>
    </xf>
    <xf numFmtId="0" fontId="3" fillId="3" borderId="3" xfId="2" applyFill="1" applyBorder="1" applyAlignment="1">
      <alignment horizontal="center" vertical="center" wrapText="1"/>
    </xf>
    <xf numFmtId="0" fontId="3" fillId="3" borderId="4" xfId="2" applyFill="1" applyBorder="1" applyAlignment="1">
      <alignment horizontal="center" vertical="center" wrapText="1"/>
    </xf>
    <xf numFmtId="0" fontId="0" fillId="6" borderId="0" xfId="0" applyFill="1"/>
    <xf numFmtId="0" fontId="12" fillId="6" borderId="0" xfId="0" applyFont="1" applyFill="1" applyAlignment="1"/>
    <xf numFmtId="0" fontId="13" fillId="6" borderId="0" xfId="0" applyFont="1" applyFill="1" applyAlignment="1"/>
    <xf numFmtId="0" fontId="8" fillId="3" borderId="0" xfId="0" applyFont="1" applyFill="1" applyBorder="1" applyProtection="1"/>
    <xf numFmtId="0" fontId="8" fillId="3" borderId="0" xfId="0" applyFont="1" applyFill="1" applyProtection="1"/>
    <xf numFmtId="0" fontId="17" fillId="3" borderId="18" xfId="1" applyFont="1" applyFill="1" applyBorder="1" applyProtection="1"/>
    <xf numFmtId="0" fontId="18" fillId="3" borderId="0" xfId="0" applyFont="1" applyFill="1" applyBorder="1" applyProtection="1"/>
    <xf numFmtId="0" fontId="18" fillId="0" borderId="0" xfId="0" applyFont="1" applyBorder="1" applyProtection="1"/>
    <xf numFmtId="0" fontId="18" fillId="3" borderId="0" xfId="0" applyFont="1" applyFill="1" applyBorder="1" applyAlignment="1" applyProtection="1">
      <alignment horizontal="center"/>
    </xf>
    <xf numFmtId="0" fontId="18" fillId="3" borderId="5" xfId="0" applyFont="1" applyFill="1" applyBorder="1" applyProtection="1"/>
    <xf numFmtId="0" fontId="17" fillId="3" borderId="9" xfId="0" applyFont="1" applyFill="1" applyBorder="1" applyAlignment="1" applyProtection="1">
      <alignment horizontal="center"/>
    </xf>
    <xf numFmtId="0" fontId="17" fillId="3" borderId="10" xfId="0" applyFont="1" applyFill="1" applyBorder="1" applyAlignment="1" applyProtection="1">
      <alignment horizontal="center"/>
    </xf>
    <xf numFmtId="0" fontId="17" fillId="3" borderId="0" xfId="0" applyFont="1" applyFill="1" applyBorder="1" applyProtection="1"/>
    <xf numFmtId="0" fontId="14" fillId="3" borderId="0" xfId="0" applyFont="1" applyFill="1" applyBorder="1" applyProtection="1"/>
    <xf numFmtId="0" fontId="17" fillId="3" borderId="6" xfId="0" applyFont="1" applyFill="1" applyBorder="1" applyProtection="1"/>
    <xf numFmtId="0" fontId="17" fillId="3" borderId="0" xfId="0" applyFont="1" applyFill="1" applyBorder="1" applyAlignment="1" applyProtection="1">
      <alignment horizontal="center"/>
    </xf>
    <xf numFmtId="0" fontId="17" fillId="3" borderId="3" xfId="0" applyFont="1" applyFill="1" applyBorder="1" applyAlignment="1" applyProtection="1">
      <alignment horizontal="center"/>
    </xf>
    <xf numFmtId="0" fontId="18" fillId="3" borderId="6" xfId="0" applyFont="1" applyFill="1" applyBorder="1" applyProtection="1"/>
    <xf numFmtId="0" fontId="18" fillId="3" borderId="0" xfId="0" applyFont="1" applyFill="1" applyBorder="1" applyAlignment="1" applyProtection="1">
      <alignment horizontal="center" vertical="center"/>
    </xf>
    <xf numFmtId="8" fontId="18" fillId="3" borderId="0" xfId="0" applyNumberFormat="1" applyFont="1" applyFill="1" applyBorder="1" applyAlignment="1" applyProtection="1">
      <alignment horizontal="center" vertical="center"/>
    </xf>
    <xf numFmtId="8" fontId="18" fillId="3" borderId="3" xfId="0" applyNumberFormat="1" applyFont="1" applyFill="1" applyBorder="1" applyAlignment="1" applyProtection="1">
      <alignment horizontal="center" vertical="center"/>
    </xf>
    <xf numFmtId="8" fontId="8" fillId="3" borderId="0" xfId="0" applyNumberFormat="1" applyFont="1" applyFill="1" applyBorder="1" applyProtection="1"/>
    <xf numFmtId="0" fontId="18" fillId="4" borderId="6" xfId="0" applyFont="1" applyFill="1" applyBorder="1" applyProtection="1"/>
    <xf numFmtId="0" fontId="18" fillId="4" borderId="0" xfId="0" applyFont="1" applyFill="1" applyBorder="1" applyAlignment="1" applyProtection="1">
      <alignment horizontal="center" vertical="center"/>
    </xf>
    <xf numFmtId="8" fontId="18" fillId="4" borderId="0" xfId="0" applyNumberFormat="1" applyFont="1" applyFill="1" applyBorder="1" applyAlignment="1" applyProtection="1">
      <alignment horizontal="center" vertical="center"/>
    </xf>
    <xf numFmtId="8" fontId="18" fillId="4" borderId="3" xfId="0" applyNumberFormat="1" applyFont="1" applyFill="1" applyBorder="1" applyAlignment="1" applyProtection="1">
      <alignment horizontal="center" vertical="center"/>
    </xf>
    <xf numFmtId="0" fontId="21" fillId="3" borderId="6" xfId="0" applyFont="1" applyFill="1" applyBorder="1" applyProtection="1"/>
    <xf numFmtId="0" fontId="18" fillId="3" borderId="6" xfId="0" applyFont="1" applyFill="1" applyBorder="1" applyAlignment="1" applyProtection="1">
      <alignment vertical="center" wrapText="1"/>
    </xf>
    <xf numFmtId="0" fontId="18" fillId="3" borderId="0" xfId="0" applyFont="1" applyFill="1" applyBorder="1" applyAlignment="1" applyProtection="1">
      <alignment vertical="center"/>
    </xf>
    <xf numFmtId="0" fontId="8" fillId="3" borderId="0" xfId="0" applyFont="1" applyFill="1" applyBorder="1" applyAlignment="1" applyProtection="1">
      <alignment vertical="center"/>
    </xf>
    <xf numFmtId="8" fontId="8" fillId="3" borderId="0" xfId="0" applyNumberFormat="1" applyFont="1" applyFill="1" applyBorder="1" applyAlignment="1" applyProtection="1">
      <alignment vertical="center"/>
    </xf>
    <xf numFmtId="8" fontId="18" fillId="3" borderId="3" xfId="0" applyNumberFormat="1" applyFont="1" applyFill="1" applyBorder="1" applyAlignment="1" applyProtection="1">
      <alignment horizontal="center"/>
    </xf>
    <xf numFmtId="8" fontId="18" fillId="3" borderId="0" xfId="0" applyNumberFormat="1" applyFont="1" applyFill="1" applyBorder="1" applyProtection="1"/>
    <xf numFmtId="0" fontId="17" fillId="3" borderId="7" xfId="0" applyFont="1" applyFill="1" applyBorder="1" applyProtection="1"/>
    <xf numFmtId="0" fontId="17" fillId="3" borderId="8" xfId="0" applyFont="1" applyFill="1" applyBorder="1" applyProtection="1"/>
    <xf numFmtId="0" fontId="18" fillId="3" borderId="8" xfId="0" applyFont="1" applyFill="1" applyBorder="1" applyAlignment="1" applyProtection="1">
      <alignment horizontal="center"/>
    </xf>
    <xf numFmtId="8" fontId="18" fillId="3" borderId="4" xfId="0" applyNumberFormat="1" applyFont="1" applyFill="1" applyBorder="1" applyAlignment="1" applyProtection="1">
      <alignment horizontal="center"/>
    </xf>
    <xf numFmtId="0" fontId="18" fillId="4" borderId="7" xfId="0" applyFont="1" applyFill="1" applyBorder="1" applyProtection="1"/>
    <xf numFmtId="0" fontId="18" fillId="4" borderId="8" xfId="0" applyFont="1" applyFill="1" applyBorder="1" applyProtection="1"/>
    <xf numFmtId="0" fontId="18" fillId="4" borderId="8" xfId="0" applyFont="1" applyFill="1" applyBorder="1" applyAlignment="1" applyProtection="1">
      <alignment horizontal="center" vertical="center"/>
    </xf>
    <xf numFmtId="8" fontId="18" fillId="4" borderId="8" xfId="0" applyNumberFormat="1" applyFont="1" applyFill="1" applyBorder="1" applyAlignment="1" applyProtection="1">
      <alignment horizontal="center" vertical="center"/>
    </xf>
    <xf numFmtId="8" fontId="18" fillId="4" borderId="4" xfId="0" applyNumberFormat="1" applyFont="1" applyFill="1" applyBorder="1" applyAlignment="1" applyProtection="1">
      <alignment horizontal="center" vertical="center"/>
    </xf>
    <xf numFmtId="0" fontId="8" fillId="0" borderId="0" xfId="0" applyFont="1" applyProtection="1"/>
    <xf numFmtId="0" fontId="8" fillId="3" borderId="0" xfId="0" applyFont="1" applyFill="1" applyBorder="1" applyAlignment="1" applyProtection="1">
      <alignment horizontal="center"/>
    </xf>
    <xf numFmtId="0" fontId="18" fillId="3" borderId="0" xfId="0" applyFont="1" applyFill="1" applyBorder="1" applyAlignment="1" applyProtection="1">
      <alignment horizontal="center" vertical="center"/>
      <protection locked="0"/>
    </xf>
    <xf numFmtId="2" fontId="25" fillId="7" borderId="0" xfId="0" applyNumberFormat="1" applyFont="1" applyFill="1" applyBorder="1" applyAlignment="1" applyProtection="1">
      <alignment horizontal="center" vertical="center"/>
      <protection locked="0"/>
    </xf>
    <xf numFmtId="8" fontId="25" fillId="7" borderId="0" xfId="0" applyNumberFormat="1" applyFont="1" applyFill="1" applyBorder="1" applyAlignment="1" applyProtection="1">
      <alignment horizontal="center" vertical="center"/>
      <protection locked="0"/>
    </xf>
    <xf numFmtId="0" fontId="25" fillId="3" borderId="0" xfId="0" applyFont="1" applyFill="1" applyBorder="1" applyAlignment="1" applyProtection="1">
      <alignment horizontal="center" vertical="center"/>
      <protection locked="0"/>
    </xf>
    <xf numFmtId="8" fontId="25" fillId="3" borderId="0" xfId="0" applyNumberFormat="1" applyFont="1" applyFill="1" applyBorder="1" applyAlignment="1" applyProtection="1">
      <alignment horizontal="center" vertical="center"/>
      <protection locked="0"/>
    </xf>
    <xf numFmtId="0" fontId="25" fillId="7" borderId="0" xfId="0" applyFont="1" applyFill="1" applyBorder="1" applyAlignment="1" applyProtection="1">
      <alignment horizontal="center" vertical="center"/>
      <protection locked="0"/>
    </xf>
    <xf numFmtId="10" fontId="25" fillId="7" borderId="0" xfId="0" applyNumberFormat="1" applyFont="1" applyFill="1" applyBorder="1" applyAlignment="1" applyProtection="1">
      <alignment horizontal="center" vertical="center"/>
      <protection locked="0"/>
    </xf>
    <xf numFmtId="8" fontId="25" fillId="7" borderId="3" xfId="0" applyNumberFormat="1" applyFont="1" applyFill="1" applyBorder="1" applyAlignment="1" applyProtection="1">
      <alignment horizontal="center" vertical="center"/>
      <protection locked="0"/>
    </xf>
    <xf numFmtId="0" fontId="25" fillId="3" borderId="0" xfId="1" applyFont="1" applyFill="1" applyBorder="1" applyAlignment="1" applyProtection="1">
      <alignment horizontal="left"/>
      <protection locked="0"/>
    </xf>
    <xf numFmtId="0" fontId="25" fillId="7" borderId="6" xfId="0" applyFont="1" applyFill="1" applyBorder="1" applyAlignment="1" applyProtection="1">
      <alignment horizontal="left"/>
      <protection locked="0"/>
    </xf>
    <xf numFmtId="0" fontId="25" fillId="7" borderId="6" xfId="0" applyFont="1" applyFill="1" applyBorder="1" applyProtection="1">
      <protection locked="0"/>
    </xf>
    <xf numFmtId="165" fontId="25" fillId="7" borderId="0" xfId="0" applyNumberFormat="1" applyFont="1" applyFill="1" applyBorder="1" applyAlignment="1" applyProtection="1">
      <alignment horizontal="center"/>
      <protection locked="0"/>
    </xf>
    <xf numFmtId="0" fontId="18" fillId="4" borderId="0" xfId="0" applyFont="1" applyFill="1" applyBorder="1" applyProtection="1"/>
    <xf numFmtId="0" fontId="25" fillId="0" borderId="0" xfId="2" applyFont="1" applyBorder="1"/>
    <xf numFmtId="0" fontId="25" fillId="7" borderId="20" xfId="1" applyFont="1" applyFill="1" applyBorder="1" applyAlignment="1" applyProtection="1">
      <alignment horizontal="left"/>
      <protection locked="0"/>
    </xf>
    <xf numFmtId="0" fontId="25" fillId="7" borderId="21" xfId="1" applyFont="1" applyFill="1" applyBorder="1" applyAlignment="1" applyProtection="1">
      <alignment horizontal="left"/>
      <protection locked="0"/>
    </xf>
    <xf numFmtId="0" fontId="25" fillId="7" borderId="19" xfId="1" applyFont="1" applyFill="1" applyBorder="1" applyAlignment="1" applyProtection="1">
      <alignment horizontal="left"/>
      <protection locked="0"/>
    </xf>
    <xf numFmtId="0" fontId="19" fillId="3" borderId="0" xfId="0" applyFont="1" applyFill="1" applyBorder="1" applyAlignment="1" applyProtection="1">
      <alignment horizontal="center" vertical="center"/>
      <protection locked="0"/>
    </xf>
    <xf numFmtId="0" fontId="1" fillId="5" borderId="0" xfId="0" applyFont="1" applyFill="1" applyAlignment="1">
      <alignment horizontal="center"/>
    </xf>
    <xf numFmtId="0" fontId="0" fillId="0" borderId="0" xfId="0" applyAlignment="1">
      <alignment horizontal="center"/>
    </xf>
    <xf numFmtId="164" fontId="0" fillId="3" borderId="0" xfId="0" applyNumberFormat="1" applyFill="1" applyBorder="1" applyAlignment="1">
      <alignment horizontal="center" vertical="center"/>
    </xf>
    <xf numFmtId="0" fontId="8" fillId="0" borderId="0" xfId="0" applyFont="1" applyBorder="1" applyAlignment="1">
      <alignment horizontal="center"/>
    </xf>
    <xf numFmtId="0" fontId="26" fillId="3" borderId="0" xfId="0" applyFont="1" applyFill="1"/>
    <xf numFmtId="0" fontId="25" fillId="7" borderId="20" xfId="1" applyFont="1" applyFill="1" applyBorder="1" applyAlignment="1" applyProtection="1">
      <alignment horizontal="left"/>
      <protection locked="0"/>
    </xf>
    <xf numFmtId="0" fontId="25" fillId="7" borderId="21" xfId="1" applyFont="1" applyFill="1" applyBorder="1" applyAlignment="1" applyProtection="1">
      <alignment horizontal="left"/>
      <protection locked="0"/>
    </xf>
    <xf numFmtId="0" fontId="25" fillId="7" borderId="19" xfId="1" applyFont="1" applyFill="1" applyBorder="1" applyAlignment="1" applyProtection="1">
      <alignment horizontal="left"/>
      <protection locked="0"/>
    </xf>
    <xf numFmtId="0" fontId="13" fillId="6" borderId="0" xfId="0" applyFont="1" applyFill="1" applyAlignment="1">
      <alignment horizontal="center"/>
    </xf>
    <xf numFmtId="0" fontId="9" fillId="6" borderId="0" xfId="0" applyFont="1" applyFill="1" applyAlignment="1">
      <alignment horizontal="center"/>
    </xf>
    <xf numFmtId="0" fontId="10" fillId="6" borderId="0" xfId="0" applyFont="1" applyFill="1" applyAlignment="1">
      <alignment horizontal="center"/>
    </xf>
    <xf numFmtId="0" fontId="11" fillId="6" borderId="0" xfId="0" applyFont="1" applyFill="1" applyAlignment="1">
      <alignment horizontal="center"/>
    </xf>
    <xf numFmtId="0" fontId="12" fillId="6" borderId="0" xfId="0" applyFont="1" applyFill="1" applyAlignment="1">
      <alignment horizontal="center"/>
    </xf>
    <xf numFmtId="0" fontId="16" fillId="4" borderId="0" xfId="0" applyFont="1" applyFill="1" applyBorder="1" applyAlignment="1" applyProtection="1">
      <alignment horizontal="center"/>
    </xf>
    <xf numFmtId="0" fontId="25" fillId="7" borderId="20" xfId="1" applyFont="1" applyFill="1" applyBorder="1" applyAlignment="1" applyProtection="1">
      <alignment horizontal="left"/>
      <protection locked="0"/>
    </xf>
    <xf numFmtId="0" fontId="25" fillId="7" borderId="21" xfId="1" applyFont="1" applyFill="1" applyBorder="1" applyAlignment="1" applyProtection="1">
      <alignment horizontal="left"/>
      <protection locked="0"/>
    </xf>
    <xf numFmtId="0" fontId="25" fillId="7" borderId="19" xfId="1" applyFont="1" applyFill="1" applyBorder="1" applyAlignment="1" applyProtection="1">
      <alignment horizontal="left"/>
      <protection locked="0"/>
    </xf>
    <xf numFmtId="0" fontId="15" fillId="0" borderId="0" xfId="0" applyFont="1" applyAlignment="1" applyProtection="1">
      <alignment horizontal="center"/>
    </xf>
    <xf numFmtId="0" fontId="18" fillId="0" borderId="0" xfId="0" applyFont="1" applyBorder="1" applyAlignment="1">
      <alignment wrapText="1"/>
    </xf>
    <xf numFmtId="0" fontId="20" fillId="0" borderId="0" xfId="2" applyFont="1" applyBorder="1" applyAlignment="1">
      <alignment wrapText="1"/>
    </xf>
    <xf numFmtId="0" fontId="25" fillId="0" borderId="0" xfId="2" applyFont="1" applyBorder="1" applyAlignment="1">
      <alignment wrapText="1"/>
    </xf>
    <xf numFmtId="0" fontId="1" fillId="5" borderId="0" xfId="0" applyFont="1" applyFill="1" applyAlignment="1">
      <alignment horizontal="center"/>
    </xf>
    <xf numFmtId="0" fontId="0" fillId="0" borderId="0" xfId="0" applyAlignment="1">
      <alignment horizontal="center"/>
    </xf>
  </cellXfs>
  <cellStyles count="5">
    <cellStyle name="Check Cell" xfId="1" builtinId="23"/>
    <cellStyle name="Currency 2" xfId="4" xr:uid="{00000000-0005-0000-0000-000001000000}"/>
    <cellStyle name="Hyperlink" xfId="2" builtinId="8"/>
    <cellStyle name="Normal" xfId="0" builtinId="0"/>
    <cellStyle name="Normal 2" xfId="3" xr:uid="{00000000-0005-0000-0000-000004000000}"/>
  </cellStyles>
  <dxfs count="0"/>
  <tableStyles count="0" defaultTableStyle="TableStyleMedium2" defaultPivotStyle="PivotStyleLight16"/>
  <colors>
    <mruColors>
      <color rgb="FF0000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12699</xdr:colOff>
      <xdr:row>14</xdr:row>
      <xdr:rowOff>47627</xdr:rowOff>
    </xdr:from>
    <xdr:to>
      <xdr:col>12</xdr:col>
      <xdr:colOff>536575</xdr:colOff>
      <xdr:row>24</xdr:row>
      <xdr:rowOff>158750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73099" y="3076577"/>
          <a:ext cx="7788276" cy="1825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15000"/>
            </a:lnSpc>
            <a:spcBef>
              <a:spcPts val="0"/>
            </a:spcBef>
            <a:spcAft>
              <a:spcPts val="1000"/>
            </a:spcAft>
          </a:pPr>
          <a:r>
            <a:rPr lang="en-US" sz="1200">
              <a:solidFill>
                <a:schemeClr val="dk1"/>
              </a:solidFill>
              <a:effectLst/>
              <a:latin typeface="Calibri" panose="020F0502020204030204" pitchFamily="34" charset="0"/>
              <a:ea typeface="+mn-ea"/>
              <a:cs typeface="+mn-cs"/>
            </a:rPr>
            <a:t>This sample budget spreadsheet tool was developed as a decision aid to assist small-scale Tennessee tomato producers selling at farmers markets estimating the cost of production and net returns to management.</a:t>
          </a:r>
        </a:p>
        <a:p>
          <a:pPr marL="0" marR="0">
            <a:lnSpc>
              <a:spcPct val="115000"/>
            </a:lnSpc>
            <a:spcBef>
              <a:spcPts val="0"/>
            </a:spcBef>
            <a:spcAft>
              <a:spcPts val="1000"/>
            </a:spcAft>
          </a:pPr>
          <a:r>
            <a:rPr lang="en-US" sz="1200" baseline="0">
              <a:effectLst/>
              <a:latin typeface="Calibri" panose="020F0502020204030204" pitchFamily="34" charset="0"/>
              <a:ea typeface="Calibri"/>
              <a:cs typeface="Times New Roman"/>
            </a:rPr>
            <a:t>Spreadsheet cells highlighted in grey can be modified by users to reflect their specific situation.</a:t>
          </a:r>
        </a:p>
        <a:p>
          <a:pPr marL="0" marR="0">
            <a:lnSpc>
              <a:spcPct val="115000"/>
            </a:lnSpc>
            <a:spcBef>
              <a:spcPts val="0"/>
            </a:spcBef>
            <a:spcAft>
              <a:spcPts val="1000"/>
            </a:spcAft>
          </a:pPr>
          <a:r>
            <a:rPr lang="en-US" sz="1200" baseline="0">
              <a:effectLst/>
              <a:latin typeface="Calibri" panose="020F0502020204030204" pitchFamily="34" charset="0"/>
              <a:ea typeface="Calibri"/>
              <a:cs typeface="Times New Roman"/>
            </a:rPr>
            <a:t>Red triangles in the corner of a cell indicate additional information about the contents or values that should be entered in that cell.</a:t>
          </a:r>
        </a:p>
        <a:p>
          <a:pPr marL="0" marR="0">
            <a:lnSpc>
              <a:spcPct val="115000"/>
            </a:lnSpc>
            <a:spcBef>
              <a:spcPts val="0"/>
            </a:spcBef>
            <a:spcAft>
              <a:spcPts val="1000"/>
            </a:spcAft>
          </a:pPr>
          <a:r>
            <a:rPr lang="en-US" sz="1200" baseline="0">
              <a:effectLst/>
              <a:latin typeface="Calibri" panose="020F0502020204030204" pitchFamily="34" charset="0"/>
              <a:ea typeface="Calibri"/>
              <a:cs typeface="Times New Roman"/>
            </a:rPr>
            <a:t>The print button allows the user to print a one page summary of the budget/scenario.</a:t>
          </a:r>
          <a:endParaRPr lang="en-US" sz="1200">
            <a:effectLst/>
            <a:latin typeface="Calibri" panose="020F0502020204030204" pitchFamily="34" charset="0"/>
            <a:ea typeface="Calibri"/>
            <a:cs typeface="Times New Roman"/>
          </a:endParaRPr>
        </a:p>
      </xdr:txBody>
    </xdr:sp>
    <xdr:clientData/>
  </xdr:twoCellAnchor>
  <xdr:twoCellAnchor editAs="oneCell">
    <xdr:from>
      <xdr:col>9</xdr:col>
      <xdr:colOff>215899</xdr:colOff>
      <xdr:row>0</xdr:row>
      <xdr:rowOff>0</xdr:rowOff>
    </xdr:from>
    <xdr:to>
      <xdr:col>12</xdr:col>
      <xdr:colOff>591184</xdr:colOff>
      <xdr:row>3</xdr:row>
      <xdr:rowOff>91017</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59499" y="0"/>
          <a:ext cx="2356485" cy="605367"/>
        </a:xfrm>
        <a:prstGeom prst="rect">
          <a:avLst/>
        </a:prstGeom>
      </xdr:spPr>
    </xdr:pic>
    <xdr:clientData/>
  </xdr:twoCellAnchor>
  <xdr:twoCellAnchor editAs="oneCell">
    <xdr:from>
      <xdr:col>5</xdr:col>
      <xdr:colOff>209550</xdr:colOff>
      <xdr:row>29</xdr:row>
      <xdr:rowOff>6349</xdr:rowOff>
    </xdr:from>
    <xdr:to>
      <xdr:col>9</xdr:col>
      <xdr:colOff>41277</xdr:colOff>
      <xdr:row>31</xdr:row>
      <xdr:rowOff>97789</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11550" y="5988049"/>
          <a:ext cx="2473327" cy="434340"/>
        </a:xfrm>
        <a:prstGeom prst="rect">
          <a:avLst/>
        </a:prstGeom>
      </xdr:spPr>
    </xdr:pic>
    <xdr:clientData/>
  </xdr:twoCellAnchor>
  <mc:AlternateContent xmlns:mc="http://schemas.openxmlformats.org/markup-compatibility/2006">
    <mc:Choice xmlns:a14="http://schemas.microsoft.com/office/drawing/2010/main" Requires="a14">
      <xdr:twoCellAnchor>
        <xdr:from>
          <xdr:col>6</xdr:col>
          <xdr:colOff>171450</xdr:colOff>
          <xdr:row>31</xdr:row>
          <xdr:rowOff>161925</xdr:rowOff>
        </xdr:from>
        <xdr:to>
          <xdr:col>7</xdr:col>
          <xdr:colOff>561975</xdr:colOff>
          <xdr:row>34</xdr:row>
          <xdr:rowOff>47625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Start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1657350</xdr:colOff>
      <xdr:row>67</xdr:row>
      <xdr:rowOff>12700</xdr:rowOff>
    </xdr:from>
    <xdr:to>
      <xdr:col>2</xdr:col>
      <xdr:colOff>4086860</xdr:colOff>
      <xdr:row>70</xdr:row>
      <xdr:rowOff>116417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0500" y="13519150"/>
          <a:ext cx="2429510" cy="656167"/>
        </a:xfrm>
        <a:prstGeom prst="rect">
          <a:avLst/>
        </a:prstGeom>
      </xdr:spPr>
    </xdr:pic>
    <xdr:clientData/>
  </xdr:twoCellAnchor>
  <mc:AlternateContent xmlns:mc="http://schemas.openxmlformats.org/markup-compatibility/2006">
    <mc:Choice xmlns:a14="http://schemas.microsoft.com/office/drawing/2010/main" Requires="a14">
      <xdr:twoCellAnchor>
        <xdr:from>
          <xdr:col>8</xdr:col>
          <xdr:colOff>0</xdr:colOff>
          <xdr:row>61</xdr:row>
          <xdr:rowOff>76200</xdr:rowOff>
        </xdr:from>
        <xdr:to>
          <xdr:col>9</xdr:col>
          <xdr:colOff>419100</xdr:colOff>
          <xdr:row>63</xdr:row>
          <xdr:rowOff>171450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619125</xdr:colOff>
          <xdr:row>56</xdr:row>
          <xdr:rowOff>200025</xdr:rowOff>
        </xdr:from>
        <xdr:to>
          <xdr:col>9</xdr:col>
          <xdr:colOff>400050</xdr:colOff>
          <xdr:row>59</xdr:row>
          <xdr:rowOff>47625</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Reset Defaults</a:t>
              </a:r>
            </a:p>
          </xdr:txBody>
        </xdr:sp>
        <xdr:clientData fPrintsWithSheet="0"/>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Boardroom">
  <a:themeElements>
    <a:clrScheme name="Ion Boardroom">
      <a:dk1>
        <a:sysClr val="windowText" lastClr="000000"/>
      </a:dk1>
      <a:lt1>
        <a:sysClr val="window" lastClr="FFFFFF"/>
      </a:lt1>
      <a:dk2>
        <a:srgbClr val="3B3059"/>
      </a:dk2>
      <a:lt2>
        <a:srgbClr val="EBEBEB"/>
      </a:lt2>
      <a:accent1>
        <a:srgbClr val="B31166"/>
      </a:accent1>
      <a:accent2>
        <a:srgbClr val="E33D6F"/>
      </a:accent2>
      <a:accent3>
        <a:srgbClr val="E45F3C"/>
      </a:accent3>
      <a:accent4>
        <a:srgbClr val="E9943A"/>
      </a:accent4>
      <a:accent5>
        <a:srgbClr val="9B6BF2"/>
      </a:accent5>
      <a:accent6>
        <a:srgbClr val="D53DD0"/>
      </a:accent6>
      <a:hlink>
        <a:srgbClr val="8F8F8F"/>
      </a:hlink>
      <a:folHlink>
        <a:srgbClr val="A5A5A5"/>
      </a:folHlink>
    </a:clrScheme>
    <a:fontScheme name="Ion Boardroom">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Boardroom">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8000"/>
                <a:hueMod val="124000"/>
                <a:satMod val="148000"/>
                <a:lumMod val="124000"/>
              </a:schemeClr>
            </a:gs>
            <a:gs pos="100000">
              <a:schemeClr val="phClr">
                <a:shade val="76000"/>
                <a:hueMod val="89000"/>
                <a:satMod val="164000"/>
                <a:lumMod val="56000"/>
              </a:schemeClr>
            </a:gs>
          </a:gsLst>
          <a:path path="circle">
            <a:fillToRect l="45000" t="65000" r="125000" b="100000"/>
          </a:path>
        </a:gradFill>
        <a:blipFill rotWithShape="1">
          <a:blip xmlns:r="http://schemas.openxmlformats.org/officeDocument/2006/relationships" r:embed="rId1">
            <a:duotone>
              <a:schemeClr val="phClr">
                <a:shade val="69000"/>
                <a:hueMod val="91000"/>
                <a:satMod val="164000"/>
                <a:lumMod val="74000"/>
              </a:schemeClr>
              <a:schemeClr val="phClr">
                <a:hueMod val="124000"/>
                <a:satMod val="140000"/>
                <a:lumMod val="142000"/>
              </a:schemeClr>
            </a:duotone>
          </a:blip>
          <a:stretch/>
        </a:blipFill>
      </a:bgFillStyleLst>
    </a:fmtScheme>
  </a:themeElements>
  <a:objectDefaults/>
  <a:extraClrSchemeLst/>
  <a:extLst>
    <a:ext uri="{05A4C25C-085E-4340-85A3-A5531E510DB2}">
      <thm15:themeFamily xmlns:thm15="http://schemas.microsoft.com/office/thememl/2012/main" name="Ion Boardroom" id="{FC33163D-4339-46B1-8EED-24C834239D99}" vid="{B8502691-933B-45FE-8764-BA278511EF27}"/>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2.bin"/><Relationship Id="rId7" Type="http://schemas.openxmlformats.org/officeDocument/2006/relationships/ctrlProp" Target="../ctrlProps/ctrlProp3.xml"/><Relationship Id="rId2" Type="http://schemas.openxmlformats.org/officeDocument/2006/relationships/hyperlink" Target="http://www.uky.edu/Ag/CCD/TNfarmersmarket.html" TargetMode="External"/><Relationship Id="rId1" Type="http://schemas.openxmlformats.org/officeDocument/2006/relationships/hyperlink" Target="http://www.uky.edu/Ag/CCD/TNfarmersmarket.html" TargetMode="External"/><Relationship Id="rId6" Type="http://schemas.openxmlformats.org/officeDocument/2006/relationships/ctrlProp" Target="../ctrlProps/ctrlProp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3" Type="http://schemas.openxmlformats.org/officeDocument/2006/relationships/hyperlink" Target="http://www.countrygardensmemphis.com/" TargetMode="External"/><Relationship Id="rId18" Type="http://schemas.openxmlformats.org/officeDocument/2006/relationships/hyperlink" Target="http://www.duboisag.com/en/produce-lugs.html" TargetMode="External"/><Relationship Id="rId26" Type="http://schemas.openxmlformats.org/officeDocument/2006/relationships/hyperlink" Target="http://www.growerssolution.com/PROD/dipel-pro-54-percent-df-1-pound-bacillus-thuringiensis-omri-approved/70-1450" TargetMode="External"/><Relationship Id="rId39" Type="http://schemas.openxmlformats.org/officeDocument/2006/relationships/hyperlink" Target="http://www.knoxcounty.org/farmersmarket/" TargetMode="External"/><Relationship Id="rId21" Type="http://schemas.openxmlformats.org/officeDocument/2006/relationships/hyperlink" Target="https://www.facebook.com/pages/Jackson-Seed-Farm-Supply/112252972170652" TargetMode="External"/><Relationship Id="rId34" Type="http://schemas.openxmlformats.org/officeDocument/2006/relationships/hyperlink" Target="http://ourcoop.com/ourcoop08/locator/storeDetail.aspx?storeID=37" TargetMode="External"/><Relationship Id="rId42" Type="http://schemas.openxmlformats.org/officeDocument/2006/relationships/hyperlink" Target="http://www.easttnfarmmarkets.org/" TargetMode="External"/><Relationship Id="rId47" Type="http://schemas.openxmlformats.org/officeDocument/2006/relationships/hyperlink" Target="http://www.mainstreetdandridge.com/" TargetMode="External"/><Relationship Id="rId50" Type="http://schemas.openxmlformats.org/officeDocument/2006/relationships/hyperlink" Target="http://www.gatlinburgfarmersmarket.com/" TargetMode="External"/><Relationship Id="rId7" Type="http://schemas.openxmlformats.org/officeDocument/2006/relationships/hyperlink" Target="http://www.evansvegetableplants.com/" TargetMode="External"/><Relationship Id="rId2" Type="http://schemas.openxmlformats.org/officeDocument/2006/relationships/hyperlink" Target="https://www.google.com/url?sa=D&amp;oi=plus&amp;q=https://www.google.com/maps/place/Deerfield%2BSupplies/data%3D!4m2!3m1!1s0x886515922fc6dfe3:0x7ff8d025d071a5e9?gl%3DUS%26hl%3Den" TargetMode="External"/><Relationship Id="rId16" Type="http://schemas.openxmlformats.org/officeDocument/2006/relationships/hyperlink" Target="http://ourcoop.com/ourcoop08/locator/storeDetail.aspx?storeID=37" TargetMode="External"/><Relationship Id="rId29" Type="http://schemas.openxmlformats.org/officeDocument/2006/relationships/hyperlink" Target="http://www.honeyrockherbfarm.com/index.html" TargetMode="External"/><Relationship Id="rId11" Type="http://schemas.openxmlformats.org/officeDocument/2006/relationships/hyperlink" Target="http://www.tractorsupply.com/en/store/hickory-oak-gardening-stake-48-in" TargetMode="External"/><Relationship Id="rId24" Type="http://schemas.openxmlformats.org/officeDocument/2006/relationships/hyperlink" Target="https://www.cropking.com/catalog/fungicide-insecticide/dipel-df-1-pound-bag-dry" TargetMode="External"/><Relationship Id="rId32" Type="http://schemas.openxmlformats.org/officeDocument/2006/relationships/hyperlink" Target="https://www.facebook.com/pages/Deerfield-Supplies/159304630770116" TargetMode="External"/><Relationship Id="rId37" Type="http://schemas.openxmlformats.org/officeDocument/2006/relationships/hyperlink" Target="http://www.easttnfarmmarkets.org/" TargetMode="External"/><Relationship Id="rId40" Type="http://schemas.openxmlformats.org/officeDocument/2006/relationships/hyperlink" Target="http://www.maryvillefarmersmarket.org/" TargetMode="External"/><Relationship Id="rId45" Type="http://schemas.openxmlformats.org/officeDocument/2006/relationships/hyperlink" Target="http://www.lookoutfarmersmarket.com/index.html" TargetMode="External"/><Relationship Id="rId5" Type="http://schemas.openxmlformats.org/officeDocument/2006/relationships/hyperlink" Target="http://www.evans4produce.com/" TargetMode="External"/><Relationship Id="rId15" Type="http://schemas.openxmlformats.org/officeDocument/2006/relationships/hyperlink" Target="http://www.johnnyseeds.com/p-9198-black-mulch-4-x-4000-embossed.aspx" TargetMode="External"/><Relationship Id="rId23" Type="http://schemas.openxmlformats.org/officeDocument/2006/relationships/hyperlink" Target="http://www.johnnyseeds.com/p-5989-dipel-df-1-lb.aspx?utm_source=froogle&amp;utm_medium=CSE&amp;utm_campaign=MerchantAdv&amp;zmam=80483139&amp;zmas=1&amp;zmac=1&amp;zmap=9713.0&amp;gclid=CKHP8YmOhsQCFeFj7AodBigAoA" TargetMode="External"/><Relationship Id="rId28" Type="http://schemas.openxmlformats.org/officeDocument/2006/relationships/hyperlink" Target="https://www.facebook.com/pages/Holden-Nursery/444258498995969" TargetMode="External"/><Relationship Id="rId36" Type="http://schemas.openxmlformats.org/officeDocument/2006/relationships/hyperlink" Target="http://marketsquarefarmersmarket.org/" TargetMode="External"/><Relationship Id="rId49" Type="http://schemas.openxmlformats.org/officeDocument/2006/relationships/hyperlink" Target="https://sites.google.com/site/mcfarmmarket/" TargetMode="External"/><Relationship Id="rId10" Type="http://schemas.openxmlformats.org/officeDocument/2006/relationships/hyperlink" Target="http://www.irrigation-mart.com/default.aspx?page=item+detail&amp;itemcode=M4840100BEN&amp;catlist=100" TargetMode="External"/><Relationship Id="rId19" Type="http://schemas.openxmlformats.org/officeDocument/2006/relationships/hyperlink" Target="https://www.facebook.com/pages/Jackson-Seed-Farm-Supply/112252972170652" TargetMode="External"/><Relationship Id="rId31" Type="http://schemas.openxmlformats.org/officeDocument/2006/relationships/hyperlink" Target="http://www.mizeonline.com/" TargetMode="External"/><Relationship Id="rId44" Type="http://schemas.openxmlformats.org/officeDocument/2006/relationships/hyperlink" Target="http://chattanoogamarket.com/2015/02/13/become-a-vendor-2/" TargetMode="External"/><Relationship Id="rId52" Type="http://schemas.openxmlformats.org/officeDocument/2006/relationships/printerSettings" Target="../printerSettings/printerSettings3.bin"/><Relationship Id="rId4" Type="http://schemas.openxmlformats.org/officeDocument/2006/relationships/hyperlink" Target="https://www.google.com/url?sa=D&amp;oi=plus&amp;q=https://www.google.com/maps/place/Deerfield%2BSupplies/data%3D!4m2!3m1!1s0x886515922fc6dfe3:0x7ff8d025d071a5e9?gl%3DUS%26hl%3Den" TargetMode="External"/><Relationship Id="rId9" Type="http://schemas.openxmlformats.org/officeDocument/2006/relationships/hyperlink" Target="http://tnfarmsupply.com/PROD/black-plastic-mulch-1-mil-embossed/SRMBlack" TargetMode="External"/><Relationship Id="rId14" Type="http://schemas.openxmlformats.org/officeDocument/2006/relationships/hyperlink" Target="http://popesplantfarm.com/" TargetMode="External"/><Relationship Id="rId22" Type="http://schemas.openxmlformats.org/officeDocument/2006/relationships/hyperlink" Target="http://www.keystonepestsolutions.com/dipel-biological-insecticide-1-pound-omri-certified-organic-267.html" TargetMode="External"/><Relationship Id="rId27" Type="http://schemas.openxmlformats.org/officeDocument/2006/relationships/hyperlink" Target="http://www.keystonepestsolutions.com/tricor-75df-herbicide-metribuzin-75-5-pounds-replaces-sencor-75df-or-glory-331.html" TargetMode="External"/><Relationship Id="rId30" Type="http://schemas.openxmlformats.org/officeDocument/2006/relationships/hyperlink" Target="http://clearspringsfarm.org/" TargetMode="External"/><Relationship Id="rId35" Type="http://schemas.openxmlformats.org/officeDocument/2006/relationships/hyperlink" Target="https://www.facebook.com/pages/Jackson-Seed-Farm-Supply/112252972170652" TargetMode="External"/><Relationship Id="rId43" Type="http://schemas.openxmlformats.org/officeDocument/2006/relationships/hyperlink" Target="http://www.greenevillefarmersmarket.com/vendor-agreement-submit-on-line.html" TargetMode="External"/><Relationship Id="rId48" Type="http://schemas.openxmlformats.org/officeDocument/2006/relationships/hyperlink" Target="http://www.johnsoncountyfm.org/" TargetMode="External"/><Relationship Id="rId8" Type="http://schemas.openxmlformats.org/officeDocument/2006/relationships/hyperlink" Target="http://www.parkwholesale.com/" TargetMode="External"/><Relationship Id="rId51" Type="http://schemas.openxmlformats.org/officeDocument/2006/relationships/hyperlink" Target="http://kingsporttn.gov/kingsport-farmers-market" TargetMode="External"/><Relationship Id="rId3" Type="http://schemas.openxmlformats.org/officeDocument/2006/relationships/hyperlink" Target="https://www.google.com/url?sa=D&amp;oi=plus&amp;q=https://www.google.com/maps/place/Deerfield%2BSupplies/data%3D!4m2!3m1!1s0x886515922fc6dfe3:0x7ff8d025d071a5e9?gl%3DUS%26hl%3Den" TargetMode="External"/><Relationship Id="rId12" Type="http://schemas.openxmlformats.org/officeDocument/2006/relationships/hyperlink" Target="http://ourcoop.com/ourcoop08/locator/storeDetail.aspx?storeID=37" TargetMode="External"/><Relationship Id="rId17" Type="http://schemas.openxmlformats.org/officeDocument/2006/relationships/hyperlink" Target="https://www.facebook.com/pages/Deerfield-Supplies/159304630770116" TargetMode="External"/><Relationship Id="rId25" Type="http://schemas.openxmlformats.org/officeDocument/2006/relationships/hyperlink" Target="http://www.agriculturesolutions.com/products/natural-pest-control/insecticides-and-oils/dipel-pro-df-bio-insecticide-5-lb-detail" TargetMode="External"/><Relationship Id="rId33" Type="http://schemas.openxmlformats.org/officeDocument/2006/relationships/hyperlink" Target="http://www.griffins.com/" TargetMode="External"/><Relationship Id="rId38" Type="http://schemas.openxmlformats.org/officeDocument/2006/relationships/hyperlink" Target="http://www.dixieleefarmersmarket.com/" TargetMode="External"/><Relationship Id="rId46" Type="http://schemas.openxmlformats.org/officeDocument/2006/relationships/hyperlink" Target="http://mainstfarmersmarket.com/" TargetMode="External"/><Relationship Id="rId20" Type="http://schemas.openxmlformats.org/officeDocument/2006/relationships/hyperlink" Target="https://www.facebook.com/pages/Jackson-Seed-Farm-Supply/112252972170652" TargetMode="External"/><Relationship Id="rId41" Type="http://schemas.openxmlformats.org/officeDocument/2006/relationships/hyperlink" Target="http://www.bradleyco.net/farmersmarket.aspx" TargetMode="External"/><Relationship Id="rId1" Type="http://schemas.openxmlformats.org/officeDocument/2006/relationships/hyperlink" Target="https://www.google.com/url?sa=D&amp;oi=plus&amp;q=https://www.google.com/maps/place/Holden%2BNursery/data%3D!4m2!3m1!1s0x885c732bd915cfab:0x93857408b8ef5a04?gl%3DUS%26hl%3Den" TargetMode="External"/><Relationship Id="rId6" Type="http://schemas.openxmlformats.org/officeDocument/2006/relationships/hyperlink" Target="http://wolfriver.ne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M28"/>
  <sheetViews>
    <sheetView showRowColHeaders="0" tabSelected="1" topLeftCell="B5" workbookViewId="0">
      <selection activeCell="B4" sqref="B4:M4"/>
    </sheetView>
  </sheetViews>
  <sheetFormatPr defaultRowHeight="16.5" x14ac:dyDescent="0.3"/>
  <sheetData>
    <row r="1" spans="2:13" x14ac:dyDescent="0.3">
      <c r="B1" s="77"/>
      <c r="C1" s="77"/>
      <c r="D1" s="77"/>
      <c r="E1" s="77"/>
      <c r="F1" s="77"/>
      <c r="G1" s="77"/>
      <c r="H1" s="77"/>
      <c r="I1" s="77"/>
      <c r="J1" s="77"/>
      <c r="K1" s="77"/>
      <c r="L1" s="77"/>
      <c r="M1" s="77"/>
    </row>
    <row r="2" spans="2:13" x14ac:dyDescent="0.3">
      <c r="B2" s="77"/>
      <c r="C2" s="77"/>
      <c r="D2" s="77"/>
      <c r="E2" s="77"/>
      <c r="F2" s="77"/>
      <c r="G2" s="77"/>
      <c r="H2" s="77"/>
      <c r="I2" s="77"/>
      <c r="J2" s="77"/>
      <c r="K2" s="77"/>
      <c r="L2" s="77"/>
      <c r="M2" s="77"/>
    </row>
    <row r="3" spans="2:13" x14ac:dyDescent="0.3">
      <c r="B3" s="77"/>
      <c r="C3" s="77"/>
      <c r="D3" s="77"/>
      <c r="E3" s="77"/>
      <c r="F3" s="77"/>
      <c r="G3" s="77"/>
      <c r="H3" s="77"/>
      <c r="I3" s="77"/>
      <c r="J3" s="77"/>
      <c r="K3" s="77"/>
      <c r="L3" s="77"/>
      <c r="M3" s="77"/>
    </row>
    <row r="4" spans="2:13" ht="27.6" customHeight="1" x14ac:dyDescent="0.35">
      <c r="B4" s="148" t="s">
        <v>361</v>
      </c>
      <c r="C4" s="148"/>
      <c r="D4" s="148"/>
      <c r="E4" s="148"/>
      <c r="F4" s="148"/>
      <c r="G4" s="148"/>
      <c r="H4" s="148"/>
      <c r="I4" s="148"/>
      <c r="J4" s="148"/>
      <c r="K4" s="148"/>
      <c r="L4" s="148"/>
      <c r="M4" s="148"/>
    </row>
    <row r="5" spans="2:13" ht="18.75" x14ac:dyDescent="0.3">
      <c r="B5" s="149" t="s">
        <v>304</v>
      </c>
      <c r="C5" s="149"/>
      <c r="D5" s="149"/>
      <c r="E5" s="149"/>
      <c r="F5" s="149"/>
      <c r="G5" s="149"/>
      <c r="H5" s="149"/>
      <c r="I5" s="149"/>
      <c r="J5" s="149"/>
      <c r="K5" s="149"/>
      <c r="L5" s="149"/>
      <c r="M5" s="149"/>
    </row>
    <row r="6" spans="2:13" x14ac:dyDescent="0.3">
      <c r="B6" s="77"/>
      <c r="C6" s="77"/>
      <c r="D6" s="77"/>
      <c r="E6" s="77"/>
      <c r="F6" s="77"/>
      <c r="G6" s="77"/>
      <c r="H6" s="77"/>
      <c r="I6" s="77"/>
      <c r="J6" s="77"/>
      <c r="K6" s="77"/>
      <c r="L6" s="77"/>
      <c r="M6" s="77"/>
    </row>
    <row r="7" spans="2:13" ht="18.75" x14ac:dyDescent="0.3">
      <c r="B7" s="150" t="s">
        <v>308</v>
      </c>
      <c r="C7" s="150"/>
      <c r="D7" s="150"/>
      <c r="E7" s="150"/>
      <c r="F7" s="150"/>
      <c r="G7" s="150"/>
      <c r="H7" s="150"/>
      <c r="I7" s="150"/>
      <c r="J7" s="150"/>
      <c r="K7" s="150"/>
      <c r="L7" s="150"/>
      <c r="M7" s="150"/>
    </row>
    <row r="8" spans="2:13" ht="18.75" x14ac:dyDescent="0.3">
      <c r="B8" s="150" t="s">
        <v>309</v>
      </c>
      <c r="C8" s="150"/>
      <c r="D8" s="150"/>
      <c r="E8" s="150"/>
      <c r="F8" s="150"/>
      <c r="G8" s="150"/>
      <c r="H8" s="150"/>
      <c r="I8" s="150"/>
      <c r="J8" s="150"/>
      <c r="K8" s="150"/>
      <c r="L8" s="150"/>
      <c r="M8" s="150"/>
    </row>
    <row r="9" spans="2:13" ht="18.75" x14ac:dyDescent="0.3">
      <c r="B9" s="150" t="s">
        <v>310</v>
      </c>
      <c r="C9" s="150"/>
      <c r="D9" s="150"/>
      <c r="E9" s="150"/>
      <c r="F9" s="150"/>
      <c r="G9" s="150"/>
      <c r="H9" s="150"/>
      <c r="I9" s="150"/>
      <c r="J9" s="150"/>
      <c r="K9" s="150"/>
      <c r="L9" s="150"/>
      <c r="M9" s="150"/>
    </row>
    <row r="10" spans="2:13" ht="17.25" x14ac:dyDescent="0.3">
      <c r="C10" s="78"/>
      <c r="D10" s="78"/>
      <c r="E10" s="78"/>
      <c r="F10" s="78"/>
      <c r="G10" s="78"/>
      <c r="H10" s="78"/>
      <c r="I10" s="78"/>
      <c r="J10" s="78"/>
      <c r="K10" s="78"/>
      <c r="L10" s="78"/>
      <c r="M10" s="78"/>
    </row>
    <row r="11" spans="2:13" ht="18.75" x14ac:dyDescent="0.3">
      <c r="B11" s="151" t="s">
        <v>362</v>
      </c>
      <c r="C11" s="150"/>
      <c r="D11" s="150"/>
      <c r="E11" s="150"/>
      <c r="F11" s="150"/>
      <c r="G11" s="150"/>
      <c r="H11" s="150"/>
      <c r="I11" s="150"/>
      <c r="J11" s="150"/>
      <c r="K11" s="150"/>
      <c r="L11" s="150"/>
      <c r="M11" s="150"/>
    </row>
    <row r="12" spans="2:13" ht="17.25" x14ac:dyDescent="0.3">
      <c r="B12" s="151" t="s">
        <v>363</v>
      </c>
      <c r="C12" s="151"/>
      <c r="D12" s="151"/>
      <c r="E12" s="151"/>
      <c r="F12" s="151"/>
      <c r="G12" s="151"/>
      <c r="H12" s="151"/>
      <c r="I12" s="151"/>
      <c r="J12" s="151"/>
      <c r="K12" s="151"/>
      <c r="L12" s="151"/>
      <c r="M12" s="151"/>
    </row>
    <row r="13" spans="2:13" ht="17.25" x14ac:dyDescent="0.3">
      <c r="B13" s="151" t="s">
        <v>364</v>
      </c>
      <c r="C13" s="151"/>
      <c r="D13" s="151"/>
      <c r="E13" s="151"/>
      <c r="F13" s="151"/>
      <c r="G13" s="151"/>
      <c r="H13" s="151"/>
      <c r="I13" s="151"/>
      <c r="J13" s="151"/>
      <c r="K13" s="151"/>
      <c r="L13" s="151"/>
      <c r="M13" s="151"/>
    </row>
    <row r="14" spans="2:13" x14ac:dyDescent="0.3">
      <c r="B14" s="77"/>
      <c r="C14" s="77"/>
      <c r="D14" s="77"/>
      <c r="E14" s="77"/>
      <c r="F14" s="77"/>
      <c r="G14" s="77"/>
      <c r="H14" s="77"/>
      <c r="I14" s="77"/>
      <c r="J14" s="77"/>
      <c r="K14" s="77"/>
      <c r="L14" s="77"/>
      <c r="M14" s="77"/>
    </row>
    <row r="15" spans="2:13" x14ac:dyDescent="0.3">
      <c r="B15" s="77"/>
      <c r="C15" s="77"/>
      <c r="D15" s="77"/>
      <c r="E15" s="77"/>
      <c r="F15" s="77"/>
      <c r="G15" s="77"/>
      <c r="H15" s="77"/>
      <c r="I15" s="77"/>
      <c r="J15" s="77"/>
      <c r="K15" s="77"/>
      <c r="L15" s="77"/>
      <c r="M15" s="77"/>
    </row>
    <row r="16" spans="2:13" x14ac:dyDescent="0.3">
      <c r="B16" s="77"/>
      <c r="C16" s="77"/>
      <c r="D16" s="77"/>
      <c r="E16" s="77"/>
      <c r="F16" s="77"/>
      <c r="G16" s="77"/>
      <c r="H16" s="77"/>
      <c r="I16" s="77"/>
      <c r="J16" s="77"/>
      <c r="K16" s="77"/>
      <c r="L16" s="77"/>
      <c r="M16" s="77"/>
    </row>
    <row r="17" spans="2:13" x14ac:dyDescent="0.3">
      <c r="B17" s="77"/>
      <c r="C17" s="77"/>
      <c r="D17" s="77"/>
      <c r="E17" s="77"/>
      <c r="F17" s="77"/>
      <c r="G17" s="77"/>
      <c r="H17" s="77"/>
      <c r="I17" s="77"/>
      <c r="J17" s="77"/>
      <c r="K17" s="77"/>
      <c r="L17" s="77"/>
      <c r="M17" s="77"/>
    </row>
    <row r="18" spans="2:13" x14ac:dyDescent="0.3">
      <c r="M18" s="79"/>
    </row>
    <row r="19" spans="2:13" x14ac:dyDescent="0.3">
      <c r="M19" s="79"/>
    </row>
    <row r="20" spans="2:13" x14ac:dyDescent="0.3">
      <c r="M20" s="79"/>
    </row>
    <row r="21" spans="2:13" x14ac:dyDescent="0.3">
      <c r="M21" s="79"/>
    </row>
    <row r="22" spans="2:13" x14ac:dyDescent="0.3">
      <c r="M22" s="79"/>
    </row>
    <row r="23" spans="2:13" x14ac:dyDescent="0.3">
      <c r="M23" s="79"/>
    </row>
    <row r="24" spans="2:13" x14ac:dyDescent="0.3">
      <c r="M24" s="79"/>
    </row>
    <row r="25" spans="2:13" x14ac:dyDescent="0.3">
      <c r="M25" s="79"/>
    </row>
    <row r="26" spans="2:13" x14ac:dyDescent="0.3">
      <c r="B26" s="147" t="s">
        <v>305</v>
      </c>
      <c r="C26" s="147"/>
      <c r="D26" s="147"/>
      <c r="E26" s="147"/>
      <c r="F26" s="147"/>
      <c r="G26" s="147"/>
      <c r="H26" s="147"/>
      <c r="I26" s="147"/>
      <c r="J26" s="147"/>
      <c r="K26" s="147"/>
      <c r="L26" s="147"/>
      <c r="M26" s="147"/>
    </row>
    <row r="27" spans="2:13" x14ac:dyDescent="0.3">
      <c r="B27" s="147" t="s">
        <v>306</v>
      </c>
      <c r="C27" s="147"/>
      <c r="D27" s="147"/>
      <c r="E27" s="147"/>
      <c r="F27" s="147"/>
      <c r="G27" s="147"/>
      <c r="H27" s="147"/>
      <c r="I27" s="147"/>
      <c r="J27" s="147"/>
      <c r="K27" s="147"/>
      <c r="L27" s="147"/>
      <c r="M27" s="147"/>
    </row>
    <row r="28" spans="2:13" x14ac:dyDescent="0.3">
      <c r="B28" s="147" t="s">
        <v>307</v>
      </c>
      <c r="C28" s="147"/>
      <c r="D28" s="147"/>
      <c r="E28" s="147"/>
      <c r="F28" s="147"/>
      <c r="G28" s="147"/>
      <c r="H28" s="147"/>
      <c r="I28" s="147"/>
      <c r="J28" s="147"/>
      <c r="K28" s="147"/>
      <c r="L28" s="147"/>
      <c r="M28" s="147"/>
    </row>
  </sheetData>
  <mergeCells count="11">
    <mergeCell ref="B28:M28"/>
    <mergeCell ref="B4:M4"/>
    <mergeCell ref="B5:M5"/>
    <mergeCell ref="B7:M7"/>
    <mergeCell ref="B8:M8"/>
    <mergeCell ref="B9:M9"/>
    <mergeCell ref="B26:M26"/>
    <mergeCell ref="B27:M27"/>
    <mergeCell ref="B11:M11"/>
    <mergeCell ref="B12:M12"/>
    <mergeCell ref="B13:M1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start">
                <anchor moveWithCells="1" sizeWithCells="1">
                  <from>
                    <xdr:col>6</xdr:col>
                    <xdr:colOff>171450</xdr:colOff>
                    <xdr:row>31</xdr:row>
                    <xdr:rowOff>161925</xdr:rowOff>
                  </from>
                  <to>
                    <xdr:col>7</xdr:col>
                    <xdr:colOff>561975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DD564"/>
  <sheetViews>
    <sheetView showGridLines="0" topLeftCell="A45" zoomScale="115" zoomScaleNormal="115" workbookViewId="0">
      <selection activeCell="B1" sqref="B1:H1"/>
    </sheetView>
  </sheetViews>
  <sheetFormatPr defaultColWidth="9" defaultRowHeight="15" x14ac:dyDescent="0.25"/>
  <cols>
    <col min="1" max="1" width="9" style="81"/>
    <col min="2" max="2" width="5.125" style="81" customWidth="1"/>
    <col min="3" max="3" width="56.125" style="81" customWidth="1"/>
    <col min="4" max="4" width="10.75" style="80" customWidth="1"/>
    <col min="5" max="5" width="11.625" style="120" customWidth="1"/>
    <col min="6" max="6" width="10.375" style="120" customWidth="1"/>
    <col min="7" max="7" width="11.625" style="120" customWidth="1"/>
    <col min="8" max="8" width="8.375" style="80" customWidth="1"/>
    <col min="9" max="10" width="9" style="80"/>
    <col min="11" max="12" width="9.5" style="80" bestFit="1" customWidth="1"/>
    <col min="13" max="108" width="9" style="80"/>
    <col min="109" max="16384" width="9" style="81"/>
  </cols>
  <sheetData>
    <row r="1" spans="2:11" ht="21" x14ac:dyDescent="0.35">
      <c r="B1" s="152" t="s">
        <v>188</v>
      </c>
      <c r="C1" s="152"/>
      <c r="D1" s="152"/>
      <c r="E1" s="152"/>
      <c r="F1" s="152"/>
      <c r="G1" s="152"/>
      <c r="H1" s="152"/>
      <c r="J1" s="81"/>
    </row>
    <row r="3" spans="2:11" ht="15.75" x14ac:dyDescent="0.25">
      <c r="B3" s="129"/>
      <c r="C3" s="82" t="s">
        <v>311</v>
      </c>
      <c r="D3" s="153" t="s">
        <v>6</v>
      </c>
      <c r="E3" s="154"/>
      <c r="F3" s="154"/>
      <c r="G3" s="155"/>
      <c r="H3" s="83"/>
    </row>
    <row r="4" spans="2:11" ht="15.75" x14ac:dyDescent="0.25">
      <c r="B4" s="129"/>
      <c r="C4" s="82" t="s">
        <v>4</v>
      </c>
      <c r="D4" s="153" t="s">
        <v>9</v>
      </c>
      <c r="E4" s="154"/>
      <c r="F4" s="154"/>
      <c r="G4" s="155"/>
      <c r="H4" s="83"/>
    </row>
    <row r="5" spans="2:11" ht="15.75" x14ac:dyDescent="0.25">
      <c r="B5" s="129"/>
      <c r="C5" s="82" t="s">
        <v>187</v>
      </c>
      <c r="D5" s="153">
        <v>1</v>
      </c>
      <c r="E5" s="154"/>
      <c r="F5" s="154"/>
      <c r="G5" s="155"/>
      <c r="H5" s="83"/>
    </row>
    <row r="6" spans="2:11" ht="15.75" x14ac:dyDescent="0.25">
      <c r="B6" s="129"/>
      <c r="C6" s="82" t="s">
        <v>349</v>
      </c>
      <c r="D6" s="144">
        <v>3</v>
      </c>
      <c r="E6" s="145"/>
      <c r="F6" s="145"/>
      <c r="G6" s="146"/>
      <c r="H6" s="83"/>
    </row>
    <row r="7" spans="2:11" ht="15.75" x14ac:dyDescent="0.25">
      <c r="B7" s="129"/>
      <c r="C7" s="82" t="s">
        <v>5</v>
      </c>
      <c r="D7" s="153" t="s">
        <v>165</v>
      </c>
      <c r="E7" s="154"/>
      <c r="F7" s="154"/>
      <c r="G7" s="155"/>
      <c r="H7" s="83"/>
    </row>
    <row r="8" spans="2:11" ht="15.75" x14ac:dyDescent="0.25">
      <c r="B8" s="129"/>
      <c r="C8" s="82" t="s">
        <v>7</v>
      </c>
      <c r="D8" s="153" t="s">
        <v>171</v>
      </c>
      <c r="E8" s="154"/>
      <c r="F8" s="154"/>
      <c r="G8" s="155"/>
      <c r="H8" s="83"/>
    </row>
    <row r="9" spans="2:11" ht="15.75" x14ac:dyDescent="0.25">
      <c r="B9" s="129"/>
      <c r="C9" s="82" t="s">
        <v>8</v>
      </c>
      <c r="D9" s="153" t="s">
        <v>21</v>
      </c>
      <c r="E9" s="154"/>
      <c r="F9" s="154"/>
      <c r="G9" s="155"/>
      <c r="H9" s="83"/>
    </row>
    <row r="10" spans="2:11" ht="15.75" x14ac:dyDescent="0.25">
      <c r="B10" s="129"/>
      <c r="C10" s="82" t="s">
        <v>20</v>
      </c>
      <c r="D10" s="153" t="s">
        <v>16</v>
      </c>
      <c r="E10" s="154"/>
      <c r="F10" s="154"/>
      <c r="G10" s="155"/>
      <c r="H10" s="83"/>
    </row>
    <row r="11" spans="2:11" ht="16.5" thickBot="1" x14ac:dyDescent="0.3">
      <c r="B11" s="80"/>
      <c r="C11" s="84"/>
      <c r="D11" s="83"/>
      <c r="E11" s="85"/>
      <c r="F11" s="85"/>
      <c r="G11" s="85"/>
      <c r="H11" s="83"/>
    </row>
    <row r="12" spans="2:11" ht="15.75" x14ac:dyDescent="0.25">
      <c r="B12" s="80"/>
      <c r="C12" s="86"/>
      <c r="D12" s="87" t="s">
        <v>179</v>
      </c>
      <c r="E12" s="87" t="s">
        <v>180</v>
      </c>
      <c r="F12" s="87" t="s">
        <v>178</v>
      </c>
      <c r="G12" s="88" t="s">
        <v>181</v>
      </c>
      <c r="H12" s="89"/>
      <c r="I12" s="90"/>
      <c r="J12" s="90"/>
      <c r="K12" s="90"/>
    </row>
    <row r="13" spans="2:11" ht="15.75" x14ac:dyDescent="0.25">
      <c r="B13" s="80"/>
      <c r="C13" s="91" t="s">
        <v>3</v>
      </c>
      <c r="D13" s="92"/>
      <c r="E13" s="92"/>
      <c r="F13" s="92"/>
      <c r="G13" s="93"/>
      <c r="H13" s="89"/>
      <c r="I13" s="90"/>
      <c r="J13" s="90"/>
      <c r="K13" s="90"/>
    </row>
    <row r="14" spans="2:11" ht="15.75" x14ac:dyDescent="0.25">
      <c r="B14" s="80"/>
      <c r="C14" s="94" t="s">
        <v>302</v>
      </c>
      <c r="D14" s="95" t="s">
        <v>1</v>
      </c>
      <c r="E14" s="122">
        <f>E17*'Input suppliers_and_other info'!C$153</f>
        <v>700</v>
      </c>
      <c r="F14" s="132">
        <v>2</v>
      </c>
      <c r="G14" s="97">
        <f>+F14*E14</f>
        <v>1400</v>
      </c>
      <c r="H14" s="83"/>
      <c r="K14" s="98"/>
    </row>
    <row r="15" spans="2:11" ht="15.75" x14ac:dyDescent="0.25">
      <c r="B15" s="80"/>
      <c r="C15" s="99"/>
      <c r="D15" s="100"/>
      <c r="E15" s="100"/>
      <c r="F15" s="101"/>
      <c r="G15" s="102"/>
      <c r="H15" s="83"/>
      <c r="K15" s="98"/>
    </row>
    <row r="16" spans="2:11" ht="15.75" x14ac:dyDescent="0.25">
      <c r="B16" s="80"/>
      <c r="C16" s="91" t="s">
        <v>166</v>
      </c>
      <c r="D16" s="95"/>
      <c r="E16" s="95"/>
      <c r="F16" s="96"/>
      <c r="G16" s="97"/>
      <c r="H16" s="83"/>
      <c r="K16" s="98"/>
    </row>
    <row r="17" spans="2:11" ht="18" x14ac:dyDescent="0.25">
      <c r="B17" s="80"/>
      <c r="C17" s="94" t="s">
        <v>315</v>
      </c>
      <c r="D17" s="95" t="s">
        <v>17</v>
      </c>
      <c r="E17" s="126">
        <v>100</v>
      </c>
      <c r="F17" s="123">
        <f>+AVERAGE('Input suppliers_and_other info'!E$5,'Input suppliers_and_other info'!E$6,'Input suppliers_and_other info'!E$7,'Input suppliers_and_other info'!E$8,'Input suppliers_and_other info'!E$11,'Input suppliers_and_other info'!E$13,'Input suppliers_and_other info'!E$14)</f>
        <v>0.66579308390022673</v>
      </c>
      <c r="G17" s="97">
        <f>+F17*E17</f>
        <v>66.579308390022675</v>
      </c>
      <c r="H17" s="83"/>
      <c r="K17" s="98"/>
    </row>
    <row r="18" spans="2:11" ht="18" x14ac:dyDescent="0.25">
      <c r="B18" s="80"/>
      <c r="C18" s="103" t="s">
        <v>316</v>
      </c>
      <c r="D18" s="95"/>
      <c r="E18" s="124"/>
      <c r="F18" s="125"/>
      <c r="G18" s="97"/>
      <c r="H18" s="83"/>
      <c r="K18" s="98"/>
    </row>
    <row r="19" spans="2:11" ht="15.75" x14ac:dyDescent="0.25">
      <c r="B19" s="80"/>
      <c r="C19" s="131" t="s">
        <v>25</v>
      </c>
      <c r="D19" s="95" t="s">
        <v>2</v>
      </c>
      <c r="E19" s="126">
        <v>9.1999999999999993</v>
      </c>
      <c r="F19" s="123">
        <f>+AVERAGE('Input suppliers_and_other info'!E$20:E$24)</f>
        <v>1.1555200000000001</v>
      </c>
      <c r="G19" s="97">
        <f>+F19*E19</f>
        <v>10.630784</v>
      </c>
      <c r="H19" s="83"/>
      <c r="K19" s="98"/>
    </row>
    <row r="20" spans="2:11" ht="15.75" x14ac:dyDescent="0.25">
      <c r="B20" s="80"/>
      <c r="C20" s="131" t="s">
        <v>10</v>
      </c>
      <c r="D20" s="95" t="s">
        <v>2</v>
      </c>
      <c r="E20" s="126">
        <v>6.5</v>
      </c>
      <c r="F20" s="123">
        <f>+AVERAGE('Input suppliers_and_other info'!E$36:E$40)</f>
        <v>0.39992</v>
      </c>
      <c r="G20" s="97">
        <f>+F20*E20</f>
        <v>2.5994799999999998</v>
      </c>
      <c r="H20" s="83"/>
      <c r="K20" s="98"/>
    </row>
    <row r="21" spans="2:11" ht="15.75" x14ac:dyDescent="0.25">
      <c r="B21" s="80"/>
      <c r="C21" s="131" t="s">
        <v>11</v>
      </c>
      <c r="D21" s="95" t="s">
        <v>2</v>
      </c>
      <c r="E21" s="126">
        <v>13.5</v>
      </c>
      <c r="F21" s="123">
        <f>+AVERAGE('Input suppliers_and_other info'!E$28:E$32)</f>
        <v>0.79903999999999997</v>
      </c>
      <c r="G21" s="97">
        <f>+F21*E21</f>
        <v>10.787039999999999</v>
      </c>
      <c r="H21" s="83"/>
      <c r="K21" s="98"/>
    </row>
    <row r="22" spans="2:11" ht="18" x14ac:dyDescent="0.25">
      <c r="B22" s="80"/>
      <c r="C22" s="103" t="s">
        <v>317</v>
      </c>
      <c r="D22" s="95" t="s">
        <v>12</v>
      </c>
      <c r="E22" s="126">
        <v>1</v>
      </c>
      <c r="F22" s="123">
        <f>+'Input suppliers_and_other info'!E$44</f>
        <v>7</v>
      </c>
      <c r="G22" s="97">
        <f>+F22*E22</f>
        <v>7</v>
      </c>
      <c r="H22" s="83"/>
      <c r="K22" s="98"/>
    </row>
    <row r="23" spans="2:11" ht="18" x14ac:dyDescent="0.25">
      <c r="B23" s="80"/>
      <c r="C23" s="103" t="s">
        <v>318</v>
      </c>
      <c r="D23" s="95"/>
      <c r="E23" s="124"/>
      <c r="F23" s="125"/>
      <c r="G23" s="97"/>
      <c r="H23" s="83"/>
      <c r="K23" s="98"/>
    </row>
    <row r="24" spans="2:11" ht="15.75" x14ac:dyDescent="0.25">
      <c r="B24" s="80"/>
      <c r="C24" s="131" t="s">
        <v>26</v>
      </c>
      <c r="D24" s="95" t="s">
        <v>27</v>
      </c>
      <c r="E24" s="126">
        <v>43.3</v>
      </c>
      <c r="F24" s="123">
        <f>+AVERAGE('Input suppliers_and_other info'!E$57:E$58)</f>
        <v>8.7445178335535008E-3</v>
      </c>
      <c r="G24" s="97">
        <f>+F24*E24</f>
        <v>0.37863762219286656</v>
      </c>
      <c r="H24" s="83"/>
      <c r="K24" s="98"/>
    </row>
    <row r="25" spans="2:11" ht="15.75" x14ac:dyDescent="0.25">
      <c r="B25" s="80"/>
      <c r="C25" s="131" t="s">
        <v>29</v>
      </c>
      <c r="D25" s="95" t="s">
        <v>27</v>
      </c>
      <c r="E25" s="126">
        <v>32.5</v>
      </c>
      <c r="F25" s="123">
        <f>+AVERAGE('Input suppliers_and_other info'!E$49:E$50)</f>
        <v>5.6671070013210041E-2</v>
      </c>
      <c r="G25" s="97">
        <f>+F25*E25</f>
        <v>1.8418097754293263</v>
      </c>
      <c r="H25" s="83"/>
      <c r="K25" s="98"/>
    </row>
    <row r="26" spans="2:11" ht="15.75" x14ac:dyDescent="0.25">
      <c r="B26" s="80"/>
      <c r="C26" s="131" t="s">
        <v>28</v>
      </c>
      <c r="D26" s="95" t="s">
        <v>27</v>
      </c>
      <c r="E26" s="126">
        <v>32.5</v>
      </c>
      <c r="F26" s="123">
        <f>+AVERAGE('Input suppliers_and_other info'!E$53:E$54)</f>
        <v>6.2192866578599737E-2</v>
      </c>
      <c r="G26" s="97">
        <f>+F26*E26</f>
        <v>2.0212681638044914</v>
      </c>
      <c r="H26" s="83"/>
      <c r="K26" s="98"/>
    </row>
    <row r="27" spans="2:11" ht="15.75" x14ac:dyDescent="0.25">
      <c r="B27" s="80"/>
      <c r="C27" s="131" t="s">
        <v>350</v>
      </c>
      <c r="D27" s="95" t="s">
        <v>2</v>
      </c>
      <c r="E27" s="126">
        <v>0.18</v>
      </c>
      <c r="F27" s="123">
        <f>+AVERAGE('Input suppliers_and_other info'!E$61:E$61)</f>
        <v>5.8250000000000002</v>
      </c>
      <c r="G27" s="97">
        <f t="shared" ref="G27:G28" si="0">+F27*E27</f>
        <v>1.0485</v>
      </c>
      <c r="H27" s="83"/>
      <c r="K27" s="98"/>
    </row>
    <row r="28" spans="2:11" ht="15.75" x14ac:dyDescent="0.25">
      <c r="B28" s="80"/>
      <c r="C28" s="131" t="s">
        <v>355</v>
      </c>
      <c r="D28" s="95" t="s">
        <v>2</v>
      </c>
      <c r="E28" s="126">
        <v>0.11</v>
      </c>
      <c r="F28" s="123">
        <f>+AVERAGE('Input suppliers_and_other info'!E$64:E$64)</f>
        <v>7.95</v>
      </c>
      <c r="G28" s="97">
        <f t="shared" si="0"/>
        <v>0.87450000000000006</v>
      </c>
      <c r="H28" s="83"/>
      <c r="K28" s="98"/>
    </row>
    <row r="29" spans="2:11" ht="18" x14ac:dyDescent="0.25">
      <c r="B29" s="80"/>
      <c r="C29" s="103" t="s">
        <v>319</v>
      </c>
      <c r="D29" s="95"/>
      <c r="E29" s="124"/>
      <c r="F29" s="125"/>
      <c r="G29" s="97"/>
      <c r="H29" s="83"/>
      <c r="K29" s="98"/>
    </row>
    <row r="30" spans="2:11" ht="15.75" x14ac:dyDescent="0.25">
      <c r="B30" s="80"/>
      <c r="C30" s="130" t="s">
        <v>291</v>
      </c>
      <c r="D30" s="95" t="s">
        <v>219</v>
      </c>
      <c r="E30" s="126">
        <v>0.18</v>
      </c>
      <c r="F30" s="123">
        <f>+AVERAGE('Input suppliers_and_other info'!E$102:E$103)</f>
        <v>1.0684374999999999</v>
      </c>
      <c r="G30" s="97">
        <f>+F30*E30</f>
        <v>0.19231874999999998</v>
      </c>
      <c r="H30" s="83"/>
      <c r="K30" s="98"/>
    </row>
    <row r="31" spans="2:11" ht="15.75" x14ac:dyDescent="0.25">
      <c r="B31" s="80"/>
      <c r="C31" s="130" t="s">
        <v>296</v>
      </c>
      <c r="D31" s="95" t="s">
        <v>300</v>
      </c>
      <c r="E31" s="126">
        <v>0.03</v>
      </c>
      <c r="F31" s="123">
        <f>+AVERAGE('Input suppliers_and_other info'!E$108)</f>
        <v>12.497499999999999</v>
      </c>
      <c r="G31" s="97">
        <f>+E31*F31</f>
        <v>0.37492499999999995</v>
      </c>
      <c r="H31" s="83"/>
      <c r="K31" s="98"/>
    </row>
    <row r="32" spans="2:11" ht="18" x14ac:dyDescent="0.25">
      <c r="B32" s="80"/>
      <c r="C32" s="103" t="s">
        <v>320</v>
      </c>
      <c r="D32" s="95"/>
      <c r="E32" s="124"/>
      <c r="F32" s="125"/>
      <c r="G32" s="97"/>
      <c r="H32" s="83"/>
      <c r="K32" s="98"/>
    </row>
    <row r="33" spans="2:11" ht="15.75" x14ac:dyDescent="0.25">
      <c r="B33" s="80"/>
      <c r="C33" s="131" t="s">
        <v>203</v>
      </c>
      <c r="D33" s="95" t="s">
        <v>219</v>
      </c>
      <c r="E33" s="122">
        <v>0.7</v>
      </c>
      <c r="F33" s="123">
        <f>+AVERAGE('Input suppliers_and_other info'!E$69:E$76)</f>
        <v>1.2259999999999998</v>
      </c>
      <c r="G33" s="97">
        <f>+F33*E33</f>
        <v>0.85819999999999974</v>
      </c>
      <c r="H33" s="83"/>
      <c r="K33" s="98"/>
    </row>
    <row r="34" spans="2:11" ht="15.75" x14ac:dyDescent="0.25">
      <c r="B34" s="80"/>
      <c r="C34" s="131" t="s">
        <v>213</v>
      </c>
      <c r="D34" s="95" t="s">
        <v>27</v>
      </c>
      <c r="E34" s="126">
        <v>5.4</v>
      </c>
      <c r="F34" s="123">
        <f>+AVERAGE('Input suppliers_and_other info'!E$87:E$88)</f>
        <v>0.22192075208796042</v>
      </c>
      <c r="G34" s="97">
        <f>+E34*F34</f>
        <v>1.1983720612749864</v>
      </c>
      <c r="H34" s="83"/>
      <c r="K34" s="98"/>
    </row>
    <row r="35" spans="2:11" ht="15.75" x14ac:dyDescent="0.25">
      <c r="B35" s="80"/>
      <c r="C35" s="131" t="s">
        <v>215</v>
      </c>
      <c r="D35" s="95" t="s">
        <v>27</v>
      </c>
      <c r="E35" s="126">
        <v>2</v>
      </c>
      <c r="F35" s="123">
        <f>+AVERAGE('Input suppliers_and_other info'!E$94:E$95)</f>
        <v>2.2450462351387056E-2</v>
      </c>
      <c r="G35" s="97">
        <f>+F35*E35</f>
        <v>4.4900924702774112E-2</v>
      </c>
      <c r="H35" s="83"/>
      <c r="K35" s="98"/>
    </row>
    <row r="36" spans="2:11" ht="18" x14ac:dyDescent="0.25">
      <c r="B36" s="80"/>
      <c r="C36" s="94" t="s">
        <v>321</v>
      </c>
      <c r="D36" s="95" t="s">
        <v>174</v>
      </c>
      <c r="E36" s="126">
        <v>800</v>
      </c>
      <c r="F36" s="123">
        <f>+AVERAGE('Input suppliers_and_other info'!E$115:E$119)</f>
        <v>1.12645625E-2</v>
      </c>
      <c r="G36" s="97">
        <f>+F36*E36</f>
        <v>9.0116499999999995</v>
      </c>
      <c r="H36" s="83"/>
      <c r="K36" s="98"/>
    </row>
    <row r="37" spans="2:11" ht="18" x14ac:dyDescent="0.25">
      <c r="B37" s="80"/>
      <c r="C37" s="94" t="s">
        <v>322</v>
      </c>
      <c r="D37" s="95" t="s">
        <v>0</v>
      </c>
      <c r="E37" s="126">
        <v>48</v>
      </c>
      <c r="F37" s="123">
        <f>+AVERAGE('Input suppliers_and_other info'!E$123:E$125)</f>
        <v>0.70000000000000007</v>
      </c>
      <c r="G37" s="97">
        <f>+F37*E37</f>
        <v>33.6</v>
      </c>
      <c r="H37" s="83"/>
      <c r="K37" s="98"/>
    </row>
    <row r="38" spans="2:11" ht="18" x14ac:dyDescent="0.25">
      <c r="B38" s="80"/>
      <c r="C38" s="94" t="s">
        <v>323</v>
      </c>
      <c r="D38" s="95" t="s">
        <v>18</v>
      </c>
      <c r="E38" s="126">
        <v>1</v>
      </c>
      <c r="F38" s="123">
        <f>+AVERAGE('Input suppliers_and_other info'!E$130:E$132)</f>
        <v>7.43</v>
      </c>
      <c r="G38" s="97">
        <f>+F38*E38</f>
        <v>7.43</v>
      </c>
      <c r="H38" s="83"/>
    </row>
    <row r="39" spans="2:11" ht="18" x14ac:dyDescent="0.25">
      <c r="B39" s="80"/>
      <c r="C39" s="103" t="s">
        <v>324</v>
      </c>
      <c r="D39" s="95"/>
      <c r="E39" s="124"/>
      <c r="F39" s="124"/>
      <c r="G39" s="97"/>
      <c r="H39" s="83"/>
      <c r="K39" s="98"/>
    </row>
    <row r="40" spans="2:11" ht="15.75" customHeight="1" x14ac:dyDescent="0.25">
      <c r="B40" s="80"/>
      <c r="C40" s="94" t="s">
        <v>169</v>
      </c>
      <c r="D40" s="95" t="s">
        <v>173</v>
      </c>
      <c r="E40" s="126">
        <v>200</v>
      </c>
      <c r="F40" s="123">
        <f>+AVERAGE('Input suppliers_and_other info'!E$136:E$138)</f>
        <v>6.8783333333333349E-2</v>
      </c>
      <c r="G40" s="97">
        <f>+F40*E40</f>
        <v>13.756666666666669</v>
      </c>
      <c r="H40" s="83"/>
      <c r="K40" s="98"/>
    </row>
    <row r="41" spans="2:11" ht="18" x14ac:dyDescent="0.25">
      <c r="B41" s="80"/>
      <c r="C41" s="103" t="s">
        <v>325</v>
      </c>
      <c r="D41" s="95"/>
      <c r="E41" s="124"/>
      <c r="F41" s="125"/>
      <c r="G41" s="97"/>
      <c r="H41" s="83"/>
      <c r="K41" s="107"/>
    </row>
    <row r="42" spans="2:11" ht="21.6" customHeight="1" x14ac:dyDescent="0.25">
      <c r="B42" s="80"/>
      <c r="C42" s="104" t="s">
        <v>369</v>
      </c>
      <c r="D42" s="95" t="s">
        <v>14</v>
      </c>
      <c r="E42" s="126">
        <v>8</v>
      </c>
      <c r="F42" s="123">
        <v>10</v>
      </c>
      <c r="G42" s="97">
        <f>+F42*E42</f>
        <v>80</v>
      </c>
      <c r="H42" s="105"/>
      <c r="I42" s="106"/>
      <c r="J42" s="106"/>
      <c r="K42" s="98"/>
    </row>
    <row r="43" spans="2:11" ht="15.75" x14ac:dyDescent="0.25">
      <c r="B43" s="80"/>
      <c r="C43" s="94" t="s">
        <v>172</v>
      </c>
      <c r="D43" s="95" t="s">
        <v>13</v>
      </c>
      <c r="E43" s="126">
        <v>10</v>
      </c>
      <c r="F43" s="123">
        <v>10</v>
      </c>
      <c r="G43" s="97">
        <f>+F43*E43</f>
        <v>100</v>
      </c>
      <c r="H43" s="83"/>
      <c r="K43" s="98"/>
    </row>
    <row r="44" spans="2:11" ht="15.75" x14ac:dyDescent="0.25">
      <c r="B44" s="80"/>
      <c r="C44" s="94" t="s">
        <v>170</v>
      </c>
      <c r="D44" s="95" t="s">
        <v>13</v>
      </c>
      <c r="E44" s="126">
        <v>9</v>
      </c>
      <c r="F44" s="123">
        <v>10</v>
      </c>
      <c r="G44" s="97">
        <f>+F44*E44</f>
        <v>90</v>
      </c>
      <c r="H44" s="83"/>
      <c r="K44" s="98"/>
    </row>
    <row r="45" spans="2:11" ht="15.75" customHeight="1" x14ac:dyDescent="0.25">
      <c r="B45" s="80"/>
      <c r="C45" s="103" t="s">
        <v>326</v>
      </c>
      <c r="D45" s="95"/>
      <c r="E45" s="124"/>
      <c r="F45" s="125"/>
      <c r="G45" s="97"/>
      <c r="H45" s="83"/>
      <c r="K45" s="98"/>
    </row>
    <row r="46" spans="2:11" ht="15.75" x14ac:dyDescent="0.25">
      <c r="B46" s="80"/>
      <c r="C46" s="94" t="s">
        <v>303</v>
      </c>
      <c r="D46" s="95" t="s">
        <v>313</v>
      </c>
      <c r="E46" s="126">
        <v>1</v>
      </c>
      <c r="F46" s="123">
        <v>2</v>
      </c>
      <c r="G46" s="97">
        <f>+E46*F46</f>
        <v>2</v>
      </c>
      <c r="H46" s="83"/>
    </row>
    <row r="47" spans="2:11" ht="15.75" x14ac:dyDescent="0.25">
      <c r="B47" s="80"/>
      <c r="C47" s="94" t="s">
        <v>358</v>
      </c>
      <c r="D47" s="95" t="s">
        <v>313</v>
      </c>
      <c r="E47" s="126">
        <v>1</v>
      </c>
      <c r="F47" s="123">
        <v>3.8</v>
      </c>
      <c r="G47" s="97">
        <f>+E47*F47</f>
        <v>3.8</v>
      </c>
      <c r="H47" s="83"/>
    </row>
    <row r="48" spans="2:11" ht="15.75" x14ac:dyDescent="0.25">
      <c r="B48" s="80"/>
      <c r="C48" s="94"/>
      <c r="D48" s="95"/>
      <c r="E48" s="138"/>
      <c r="F48" s="125"/>
      <c r="G48" s="97"/>
      <c r="H48" s="83"/>
    </row>
    <row r="49" spans="2:11" ht="15.75" x14ac:dyDescent="0.25">
      <c r="B49" s="80"/>
      <c r="C49" s="94" t="s">
        <v>15</v>
      </c>
      <c r="D49" s="95"/>
      <c r="E49" s="95"/>
      <c r="F49" s="121"/>
      <c r="G49" s="97">
        <f>SUM(G17:G47)</f>
        <v>446.02836135409382</v>
      </c>
      <c r="H49" s="83"/>
    </row>
    <row r="50" spans="2:11" ht="18" x14ac:dyDescent="0.25">
      <c r="B50" s="80"/>
      <c r="C50" s="94" t="s">
        <v>359</v>
      </c>
      <c r="D50" s="95" t="s">
        <v>182</v>
      </c>
      <c r="E50" s="96">
        <f>+G49</f>
        <v>446.02836135409382</v>
      </c>
      <c r="F50" s="127">
        <v>0.06</v>
      </c>
      <c r="G50" s="97">
        <f>+E50*F50</f>
        <v>26.761701681245629</v>
      </c>
      <c r="H50" s="83"/>
    </row>
    <row r="51" spans="2:11" ht="15.75" x14ac:dyDescent="0.25">
      <c r="B51" s="80"/>
      <c r="C51" s="99"/>
      <c r="D51" s="100"/>
      <c r="E51" s="100"/>
      <c r="F51" s="101"/>
      <c r="G51" s="102"/>
      <c r="H51" s="83"/>
    </row>
    <row r="52" spans="2:11" ht="15.75" x14ac:dyDescent="0.25">
      <c r="B52" s="80"/>
      <c r="C52" s="91" t="s">
        <v>184</v>
      </c>
      <c r="D52" s="95"/>
      <c r="E52" s="95"/>
      <c r="F52" s="95"/>
      <c r="G52" s="97"/>
      <c r="H52" s="83"/>
      <c r="K52" s="98"/>
    </row>
    <row r="53" spans="2:11" ht="18" x14ac:dyDescent="0.25">
      <c r="B53" s="80"/>
      <c r="C53" s="94" t="s">
        <v>367</v>
      </c>
      <c r="D53" s="95"/>
      <c r="E53" s="95"/>
      <c r="F53" s="96"/>
      <c r="G53" s="128">
        <f>+AVERAGE('Input suppliers_and_other info'!C$163:C$178)*1/$D$6</f>
        <v>10</v>
      </c>
      <c r="H53" s="83"/>
      <c r="K53" s="98"/>
    </row>
    <row r="54" spans="2:11" ht="18" x14ac:dyDescent="0.25">
      <c r="B54" s="80"/>
      <c r="C54" s="94" t="s">
        <v>365</v>
      </c>
      <c r="D54" s="95" t="s">
        <v>159</v>
      </c>
      <c r="E54" s="126">
        <v>20</v>
      </c>
      <c r="F54" s="123">
        <f>+AVERAGE('Input suppliers_and_other info'!D$165:D$178,'Input suppliers_and_other info'!D$163)</f>
        <v>10.95</v>
      </c>
      <c r="G54" s="97">
        <f>+F54*E54*1/$D$6</f>
        <v>73</v>
      </c>
      <c r="H54" s="83"/>
      <c r="K54" s="98"/>
    </row>
    <row r="55" spans="2:11" ht="18" x14ac:dyDescent="0.25">
      <c r="B55" s="80"/>
      <c r="C55" s="94" t="s">
        <v>368</v>
      </c>
      <c r="D55" s="95" t="s">
        <v>13</v>
      </c>
      <c r="E55" s="126">
        <v>80</v>
      </c>
      <c r="F55" s="123">
        <v>10</v>
      </c>
      <c r="G55" s="97">
        <f>+F55*E55*1/$D$6</f>
        <v>266.66666666666669</v>
      </c>
      <c r="H55" s="83"/>
      <c r="K55" s="98"/>
    </row>
    <row r="56" spans="2:11" ht="18" x14ac:dyDescent="0.25">
      <c r="B56" s="80"/>
      <c r="C56" s="94" t="s">
        <v>327</v>
      </c>
      <c r="D56" s="95" t="s">
        <v>314</v>
      </c>
      <c r="E56" s="126">
        <v>30</v>
      </c>
      <c r="F56" s="123">
        <f>+AVERAGE('Input suppliers_and_other info'!F$143:F$145)</f>
        <v>8.5366666666666671</v>
      </c>
      <c r="G56" s="97">
        <f>+E56*F56</f>
        <v>256.10000000000002</v>
      </c>
      <c r="H56" s="83"/>
      <c r="K56" s="98"/>
    </row>
    <row r="57" spans="2:11" ht="18" x14ac:dyDescent="0.25">
      <c r="B57" s="80"/>
      <c r="C57" s="94" t="s">
        <v>366</v>
      </c>
      <c r="D57" s="95" t="s">
        <v>313</v>
      </c>
      <c r="E57" s="95">
        <v>1</v>
      </c>
      <c r="F57" s="96"/>
      <c r="G57" s="128">
        <f>80*2.15*1/$D$6</f>
        <v>57.333333333333336</v>
      </c>
      <c r="H57" s="83"/>
      <c r="K57" s="98"/>
    </row>
    <row r="58" spans="2:11" ht="18" x14ac:dyDescent="0.25">
      <c r="B58" s="80"/>
      <c r="C58" s="94" t="s">
        <v>328</v>
      </c>
      <c r="D58" s="95"/>
      <c r="E58" s="95"/>
      <c r="F58" s="96"/>
      <c r="G58" s="97"/>
      <c r="H58" s="83"/>
      <c r="K58" s="98"/>
    </row>
    <row r="59" spans="2:11" ht="15.75" x14ac:dyDescent="0.25">
      <c r="B59" s="80"/>
      <c r="C59" s="94" t="s">
        <v>183</v>
      </c>
      <c r="D59" s="95"/>
      <c r="E59" s="95"/>
      <c r="F59" s="96"/>
      <c r="G59" s="97">
        <f>SUM(G53:G58)</f>
        <v>663.1</v>
      </c>
      <c r="H59" s="83"/>
      <c r="K59" s="98"/>
    </row>
    <row r="60" spans="2:11" ht="15.75" x14ac:dyDescent="0.25">
      <c r="B60" s="80"/>
      <c r="C60" s="99"/>
      <c r="D60" s="100"/>
      <c r="E60" s="100"/>
      <c r="F60" s="101"/>
      <c r="G60" s="102"/>
      <c r="H60" s="83"/>
      <c r="K60" s="98"/>
    </row>
    <row r="61" spans="2:11" ht="15.75" x14ac:dyDescent="0.25">
      <c r="C61" s="91" t="s">
        <v>185</v>
      </c>
      <c r="D61" s="89"/>
      <c r="E61" s="85"/>
      <c r="F61" s="85"/>
      <c r="G61" s="108">
        <f>+G49+G50+G59</f>
        <v>1135.8900630353396</v>
      </c>
      <c r="H61" s="109"/>
    </row>
    <row r="62" spans="2:11" ht="15.75" x14ac:dyDescent="0.25">
      <c r="C62" s="94"/>
      <c r="D62" s="83"/>
      <c r="E62" s="85"/>
      <c r="F62" s="85"/>
      <c r="G62" s="108"/>
      <c r="H62" s="83"/>
    </row>
    <row r="63" spans="2:11" ht="16.5" thickBot="1" x14ac:dyDescent="0.3">
      <c r="C63" s="110" t="s">
        <v>186</v>
      </c>
      <c r="D63" s="111"/>
      <c r="E63" s="112"/>
      <c r="F63" s="112"/>
      <c r="G63" s="113">
        <f>+G14-G61</f>
        <v>264.10993696466039</v>
      </c>
      <c r="H63" s="83"/>
    </row>
    <row r="64" spans="2:11" ht="15.75" x14ac:dyDescent="0.25">
      <c r="C64" s="99"/>
      <c r="D64" s="133"/>
      <c r="E64" s="100"/>
      <c r="F64" s="101"/>
      <c r="G64" s="102"/>
      <c r="H64" s="83"/>
    </row>
    <row r="65" spans="2:8" ht="27" customHeight="1" x14ac:dyDescent="0.25">
      <c r="C65" s="157" t="s">
        <v>360</v>
      </c>
      <c r="D65" s="157"/>
      <c r="E65" s="157"/>
      <c r="F65" s="157"/>
      <c r="G65" s="157"/>
      <c r="H65" s="83"/>
    </row>
    <row r="66" spans="2:8" ht="27" customHeight="1" x14ac:dyDescent="0.25">
      <c r="C66" s="157"/>
      <c r="D66" s="157"/>
      <c r="E66" s="157"/>
      <c r="F66" s="157"/>
      <c r="G66" s="157"/>
      <c r="H66" s="83"/>
    </row>
    <row r="67" spans="2:8" ht="15.6" customHeight="1" x14ac:dyDescent="0.25">
      <c r="C67" s="158" t="s">
        <v>348</v>
      </c>
      <c r="D67" s="159"/>
      <c r="E67" s="159"/>
      <c r="F67" s="159"/>
      <c r="G67" s="159"/>
      <c r="H67" s="83"/>
    </row>
    <row r="68" spans="2:8" x14ac:dyDescent="0.25">
      <c r="C68" s="156"/>
      <c r="D68" s="156"/>
      <c r="E68" s="156"/>
      <c r="F68" s="156"/>
      <c r="G68" s="156"/>
    </row>
    <row r="76" spans="2:8" ht="15.75" x14ac:dyDescent="0.25">
      <c r="B76" s="119"/>
      <c r="C76" s="134"/>
    </row>
    <row r="501" spans="2:8" ht="16.5" customHeight="1" x14ac:dyDescent="0.35">
      <c r="B501" s="152" t="s">
        <v>188</v>
      </c>
      <c r="C501" s="152"/>
      <c r="D501" s="152"/>
      <c r="E501" s="152"/>
      <c r="F501" s="152"/>
      <c r="G501" s="152"/>
      <c r="H501" s="152"/>
    </row>
    <row r="503" spans="2:8" ht="16.5" customHeight="1" x14ac:dyDescent="0.25">
      <c r="B503" s="129"/>
      <c r="C503" s="82" t="s">
        <v>311</v>
      </c>
      <c r="D503" s="153" t="s">
        <v>6</v>
      </c>
      <c r="E503" s="154"/>
      <c r="F503" s="154"/>
      <c r="G503" s="155"/>
      <c r="H503" s="83"/>
    </row>
    <row r="504" spans="2:8" ht="16.5" customHeight="1" x14ac:dyDescent="0.25">
      <c r="B504" s="129"/>
      <c r="C504" s="82" t="s">
        <v>4</v>
      </c>
      <c r="D504" s="153" t="s">
        <v>9</v>
      </c>
      <c r="E504" s="154"/>
      <c r="F504" s="154"/>
      <c r="G504" s="155"/>
      <c r="H504" s="83"/>
    </row>
    <row r="505" spans="2:8" ht="16.5" customHeight="1" x14ac:dyDescent="0.25">
      <c r="B505" s="129"/>
      <c r="C505" s="82" t="s">
        <v>187</v>
      </c>
      <c r="D505" s="153">
        <v>1</v>
      </c>
      <c r="E505" s="154"/>
      <c r="F505" s="154"/>
      <c r="G505" s="155"/>
      <c r="H505" s="83"/>
    </row>
    <row r="506" spans="2:8" ht="16.5" customHeight="1" x14ac:dyDescent="0.25">
      <c r="B506" s="129"/>
      <c r="C506" s="82" t="s">
        <v>349</v>
      </c>
      <c r="D506" s="135">
        <v>3</v>
      </c>
      <c r="E506" s="136"/>
      <c r="F506" s="136"/>
      <c r="G506" s="137"/>
      <c r="H506" s="83"/>
    </row>
    <row r="507" spans="2:8" ht="16.5" customHeight="1" x14ac:dyDescent="0.25">
      <c r="B507" s="129"/>
      <c r="C507" s="82" t="s">
        <v>5</v>
      </c>
      <c r="D507" s="153" t="s">
        <v>165</v>
      </c>
      <c r="E507" s="154"/>
      <c r="F507" s="154"/>
      <c r="G507" s="155"/>
      <c r="H507" s="83"/>
    </row>
    <row r="508" spans="2:8" ht="15.75" customHeight="1" x14ac:dyDescent="0.25">
      <c r="B508" s="129"/>
      <c r="C508" s="82" t="s">
        <v>7</v>
      </c>
      <c r="D508" s="153" t="s">
        <v>171</v>
      </c>
      <c r="E508" s="154"/>
      <c r="F508" s="154"/>
      <c r="G508" s="155"/>
      <c r="H508" s="83"/>
    </row>
    <row r="509" spans="2:8" ht="15.75" x14ac:dyDescent="0.25">
      <c r="B509" s="129"/>
      <c r="C509" s="82" t="s">
        <v>8</v>
      </c>
      <c r="D509" s="153" t="s">
        <v>21</v>
      </c>
      <c r="E509" s="154"/>
      <c r="F509" s="154"/>
      <c r="G509" s="155"/>
      <c r="H509" s="83"/>
    </row>
    <row r="510" spans="2:8" ht="15.75" x14ac:dyDescent="0.25">
      <c r="B510" s="129"/>
      <c r="C510" s="82" t="s">
        <v>20</v>
      </c>
      <c r="D510" s="153" t="s">
        <v>16</v>
      </c>
      <c r="E510" s="154"/>
      <c r="F510" s="154"/>
      <c r="G510" s="155"/>
      <c r="H510" s="83"/>
    </row>
    <row r="511" spans="2:8" ht="16.5" thickBot="1" x14ac:dyDescent="0.3">
      <c r="B511" s="80"/>
      <c r="C511" s="84"/>
      <c r="D511" s="83"/>
      <c r="E511" s="85"/>
      <c r="F511" s="85"/>
      <c r="G511" s="85"/>
      <c r="H511" s="83"/>
    </row>
    <row r="512" spans="2:8" ht="15.75" x14ac:dyDescent="0.25">
      <c r="B512" s="80"/>
      <c r="C512" s="86"/>
      <c r="D512" s="87" t="s">
        <v>179</v>
      </c>
      <c r="E512" s="87" t="s">
        <v>180</v>
      </c>
      <c r="F512" s="87" t="s">
        <v>178</v>
      </c>
      <c r="G512" s="88" t="s">
        <v>181</v>
      </c>
      <c r="H512" s="89"/>
    </row>
    <row r="513" spans="2:8" ht="15.75" x14ac:dyDescent="0.25">
      <c r="B513" s="80"/>
      <c r="C513" s="91" t="s">
        <v>3</v>
      </c>
      <c r="D513" s="92"/>
      <c r="E513" s="92"/>
      <c r="F513" s="92"/>
      <c r="G513" s="93"/>
      <c r="H513" s="89"/>
    </row>
    <row r="514" spans="2:8" ht="15.75" x14ac:dyDescent="0.25">
      <c r="B514" s="80"/>
      <c r="C514" s="94" t="s">
        <v>302</v>
      </c>
      <c r="D514" s="95" t="s">
        <v>1</v>
      </c>
      <c r="E514" s="122">
        <f>E517*'Input suppliers_and_other info'!C$153</f>
        <v>700</v>
      </c>
      <c r="F514" s="132">
        <v>2</v>
      </c>
      <c r="G514" s="97">
        <v>1400</v>
      </c>
      <c r="H514" s="83"/>
    </row>
    <row r="515" spans="2:8" ht="15.75" x14ac:dyDescent="0.25">
      <c r="B515" s="80"/>
      <c r="C515" s="99"/>
      <c r="D515" s="100"/>
      <c r="E515" s="100"/>
      <c r="F515" s="101"/>
      <c r="G515" s="102"/>
      <c r="H515" s="83"/>
    </row>
    <row r="516" spans="2:8" ht="15.75" x14ac:dyDescent="0.25">
      <c r="B516" s="80"/>
      <c r="C516" s="91" t="s">
        <v>166</v>
      </c>
      <c r="D516" s="95"/>
      <c r="E516" s="95"/>
      <c r="F516" s="96"/>
      <c r="G516" s="97"/>
      <c r="H516" s="83"/>
    </row>
    <row r="517" spans="2:8" ht="15.75" x14ac:dyDescent="0.25">
      <c r="B517" s="80"/>
      <c r="C517" s="94" t="s">
        <v>329</v>
      </c>
      <c r="D517" s="95" t="s">
        <v>17</v>
      </c>
      <c r="E517" s="126">
        <v>100</v>
      </c>
      <c r="F517" s="123">
        <f>+AVERAGE('Input suppliers_and_other info'!E$5,'Input suppliers_and_other info'!E$6,'Input suppliers_and_other info'!E$7,'Input suppliers_and_other info'!E$8,'Input suppliers_and_other info'!E$11,'Input suppliers_and_other info'!E$13,'Input suppliers_and_other info'!E$14)</f>
        <v>0.66579308390022673</v>
      </c>
      <c r="G517" s="97">
        <v>66.579308390022675</v>
      </c>
      <c r="H517" s="83"/>
    </row>
    <row r="518" spans="2:8" ht="15.75" x14ac:dyDescent="0.25">
      <c r="B518" s="80"/>
      <c r="C518" s="103" t="s">
        <v>330</v>
      </c>
      <c r="D518" s="95"/>
      <c r="E518" s="124"/>
      <c r="F518" s="125"/>
      <c r="G518" s="97"/>
      <c r="H518" s="83"/>
    </row>
    <row r="519" spans="2:8" ht="15.75" x14ac:dyDescent="0.25">
      <c r="B519" s="80"/>
      <c r="C519" s="131" t="s">
        <v>25</v>
      </c>
      <c r="D519" s="95" t="s">
        <v>2</v>
      </c>
      <c r="E519" s="126">
        <v>9.1999999999999993</v>
      </c>
      <c r="F519" s="123">
        <f>+AVERAGE('Input suppliers_and_other info'!E$20:E$24)</f>
        <v>1.1555200000000001</v>
      </c>
      <c r="G519" s="97">
        <v>10.630784</v>
      </c>
      <c r="H519" s="83"/>
    </row>
    <row r="520" spans="2:8" ht="15.75" x14ac:dyDescent="0.25">
      <c r="B520" s="80"/>
      <c r="C520" s="131" t="s">
        <v>10</v>
      </c>
      <c r="D520" s="95" t="s">
        <v>2</v>
      </c>
      <c r="E520" s="126">
        <v>6.5</v>
      </c>
      <c r="F520" s="123">
        <f>+AVERAGE('Input suppliers_and_other info'!E$36:E$40)</f>
        <v>0.39992</v>
      </c>
      <c r="G520" s="97">
        <v>2.5994799999999998</v>
      </c>
      <c r="H520" s="83"/>
    </row>
    <row r="521" spans="2:8" ht="15.75" x14ac:dyDescent="0.25">
      <c r="B521" s="80"/>
      <c r="C521" s="131" t="s">
        <v>11</v>
      </c>
      <c r="D521" s="95" t="s">
        <v>2</v>
      </c>
      <c r="E521" s="126">
        <v>13.5</v>
      </c>
      <c r="F521" s="123">
        <f>+AVERAGE('Input suppliers_and_other info'!E$28:E$32)</f>
        <v>0.79903999999999997</v>
      </c>
      <c r="G521" s="97">
        <v>10.787039999999999</v>
      </c>
      <c r="H521" s="83"/>
    </row>
    <row r="522" spans="2:8" ht="15.75" x14ac:dyDescent="0.25">
      <c r="B522" s="80"/>
      <c r="C522" s="103" t="s">
        <v>331</v>
      </c>
      <c r="D522" s="95" t="s">
        <v>12</v>
      </c>
      <c r="E522" s="126">
        <v>1</v>
      </c>
      <c r="F522" s="123">
        <f>+'Input suppliers_and_other info'!E$44</f>
        <v>7</v>
      </c>
      <c r="G522" s="97">
        <v>7</v>
      </c>
      <c r="H522" s="83"/>
    </row>
    <row r="523" spans="2:8" ht="15.75" x14ac:dyDescent="0.25">
      <c r="B523" s="80"/>
      <c r="C523" s="103" t="s">
        <v>332</v>
      </c>
      <c r="D523" s="95"/>
      <c r="E523" s="124"/>
      <c r="F523" s="125"/>
      <c r="G523" s="97"/>
      <c r="H523" s="83"/>
    </row>
    <row r="524" spans="2:8" ht="15.75" x14ac:dyDescent="0.25">
      <c r="B524" s="80"/>
      <c r="C524" s="131" t="s">
        <v>26</v>
      </c>
      <c r="D524" s="95" t="s">
        <v>27</v>
      </c>
      <c r="E524" s="126">
        <v>43.3</v>
      </c>
      <c r="F524" s="123">
        <f>+AVERAGE('Input suppliers_and_other info'!E$57:E$58)</f>
        <v>8.7445178335535008E-3</v>
      </c>
      <c r="G524" s="97">
        <v>1.1805099075297225</v>
      </c>
      <c r="H524" s="83"/>
    </row>
    <row r="525" spans="2:8" ht="15.75" x14ac:dyDescent="0.25">
      <c r="B525" s="80"/>
      <c r="C525" s="131" t="s">
        <v>29</v>
      </c>
      <c r="D525" s="95" t="s">
        <v>27</v>
      </c>
      <c r="E525" s="126">
        <v>32.5</v>
      </c>
      <c r="F525" s="123">
        <f>+AVERAGE('Input suppliers_and_other info'!E$49:E$50)</f>
        <v>5.6671070013210041E-2</v>
      </c>
      <c r="G525" s="97">
        <v>1.8474768824306473</v>
      </c>
      <c r="H525" s="83"/>
    </row>
    <row r="526" spans="2:8" ht="15.75" x14ac:dyDescent="0.25">
      <c r="B526" s="80"/>
      <c r="C526" s="131" t="s">
        <v>28</v>
      </c>
      <c r="D526" s="95" t="s">
        <v>27</v>
      </c>
      <c r="E526" s="126">
        <v>32.5</v>
      </c>
      <c r="F526" s="123">
        <f>+AVERAGE('Input suppliers_and_other info'!E$53:E$54)</f>
        <v>6.2192866578599737E-2</v>
      </c>
      <c r="G526" s="97">
        <v>2.0274874504623517</v>
      </c>
      <c r="H526" s="83"/>
    </row>
    <row r="527" spans="2:8" ht="15.75" x14ac:dyDescent="0.25">
      <c r="B527" s="80"/>
      <c r="C527" s="131" t="s">
        <v>350</v>
      </c>
      <c r="D527" s="95" t="s">
        <v>2</v>
      </c>
      <c r="E527" s="126">
        <v>0.18</v>
      </c>
      <c r="F527" s="123">
        <f>+AVERAGE('Input suppliers_and_other info'!E$61:E$61)</f>
        <v>5.8250000000000002</v>
      </c>
      <c r="G527" s="97"/>
      <c r="H527" s="83"/>
    </row>
    <row r="528" spans="2:8" ht="15.75" x14ac:dyDescent="0.25">
      <c r="B528" s="80"/>
      <c r="C528" s="131" t="s">
        <v>355</v>
      </c>
      <c r="D528" s="95" t="s">
        <v>2</v>
      </c>
      <c r="E528" s="126">
        <v>0.11</v>
      </c>
      <c r="F528" s="123">
        <f>+AVERAGE('Input suppliers_and_other info'!E$64:E$64)</f>
        <v>7.95</v>
      </c>
      <c r="G528" s="97"/>
      <c r="H528" s="83"/>
    </row>
    <row r="529" spans="2:8" ht="15.75" x14ac:dyDescent="0.25">
      <c r="B529" s="80"/>
      <c r="C529" s="103" t="s">
        <v>333</v>
      </c>
      <c r="D529" s="95"/>
      <c r="E529" s="124"/>
      <c r="F529" s="125"/>
      <c r="G529" s="97"/>
      <c r="H529" s="83"/>
    </row>
    <row r="530" spans="2:8" ht="15.75" x14ac:dyDescent="0.25">
      <c r="B530" s="80"/>
      <c r="C530" s="130" t="s">
        <v>291</v>
      </c>
      <c r="D530" s="95" t="s">
        <v>219</v>
      </c>
      <c r="E530" s="126">
        <v>0.18</v>
      </c>
      <c r="F530" s="123">
        <f>+AVERAGE('Input suppliers_and_other info'!E$102:E$103)</f>
        <v>1.0684374999999999</v>
      </c>
      <c r="G530" s="97">
        <v>0.19231874999999998</v>
      </c>
      <c r="H530" s="83"/>
    </row>
    <row r="531" spans="2:8" ht="15.75" x14ac:dyDescent="0.25">
      <c r="B531" s="80"/>
      <c r="C531" s="130" t="s">
        <v>296</v>
      </c>
      <c r="D531" s="95" t="s">
        <v>300</v>
      </c>
      <c r="E531" s="126">
        <v>0.03</v>
      </c>
      <c r="F531" s="123">
        <f>+AVERAGE('Input suppliers_and_other info'!E$108)</f>
        <v>12.497499999999999</v>
      </c>
      <c r="G531" s="97">
        <v>0.37492499999999995</v>
      </c>
      <c r="H531" s="83"/>
    </row>
    <row r="532" spans="2:8" ht="15.75" x14ac:dyDescent="0.25">
      <c r="B532" s="80"/>
      <c r="C532" s="103" t="s">
        <v>334</v>
      </c>
      <c r="D532" s="95"/>
      <c r="E532" s="124"/>
      <c r="F532" s="125"/>
      <c r="G532" s="97"/>
      <c r="H532" s="83"/>
    </row>
    <row r="533" spans="2:8" ht="15.75" x14ac:dyDescent="0.25">
      <c r="B533" s="80"/>
      <c r="C533" s="131" t="s">
        <v>203</v>
      </c>
      <c r="D533" s="95" t="s">
        <v>219</v>
      </c>
      <c r="E533" s="122">
        <v>0.7</v>
      </c>
      <c r="F533" s="123">
        <f>+AVERAGE('Input suppliers_and_other info'!E$69:E$76)</f>
        <v>1.2259999999999998</v>
      </c>
      <c r="G533" s="97">
        <v>0.85819999999999974</v>
      </c>
      <c r="H533" s="83"/>
    </row>
    <row r="534" spans="2:8" ht="15.75" x14ac:dyDescent="0.25">
      <c r="B534" s="80"/>
      <c r="C534" s="131" t="s">
        <v>213</v>
      </c>
      <c r="D534" s="95" t="s">
        <v>27</v>
      </c>
      <c r="E534" s="126">
        <v>5.4</v>
      </c>
      <c r="F534" s="123">
        <f>+AVERAGE('Input suppliers_and_other info'!E$87:E$88)</f>
        <v>0.22192075208796042</v>
      </c>
      <c r="G534" s="97">
        <v>1.1983720612749864</v>
      </c>
      <c r="H534" s="83"/>
    </row>
    <row r="535" spans="2:8" ht="15.75" x14ac:dyDescent="0.25">
      <c r="B535" s="80"/>
      <c r="C535" s="131" t="s">
        <v>215</v>
      </c>
      <c r="D535" s="95" t="s">
        <v>27</v>
      </c>
      <c r="E535" s="126">
        <v>2</v>
      </c>
      <c r="F535" s="123">
        <f>+AVERAGE('Input suppliers_and_other info'!E$94:E$95)</f>
        <v>2.2450462351387056E-2</v>
      </c>
      <c r="G535" s="97">
        <v>4.4900924702774112E-2</v>
      </c>
      <c r="H535" s="83"/>
    </row>
    <row r="536" spans="2:8" ht="15.75" x14ac:dyDescent="0.25">
      <c r="B536" s="80"/>
      <c r="C536" s="94" t="s">
        <v>335</v>
      </c>
      <c r="D536" s="95" t="s">
        <v>174</v>
      </c>
      <c r="E536" s="126">
        <v>800</v>
      </c>
      <c r="F536" s="123">
        <f>+AVERAGE('Input suppliers_and_other info'!E$115:E$119)</f>
        <v>1.12645625E-2</v>
      </c>
      <c r="G536" s="97">
        <v>9.0116499999999995</v>
      </c>
      <c r="H536" s="83"/>
    </row>
    <row r="537" spans="2:8" ht="15.75" x14ac:dyDescent="0.25">
      <c r="B537" s="80"/>
      <c r="C537" s="94" t="s">
        <v>336</v>
      </c>
      <c r="D537" s="95" t="s">
        <v>0</v>
      </c>
      <c r="E537" s="126">
        <v>48</v>
      </c>
      <c r="F537" s="123">
        <f>+AVERAGE('Input suppliers_and_other info'!E$123:E$125)</f>
        <v>0.70000000000000007</v>
      </c>
      <c r="G537" s="97">
        <v>33.6</v>
      </c>
      <c r="H537" s="83"/>
    </row>
    <row r="538" spans="2:8" ht="15.75" x14ac:dyDescent="0.25">
      <c r="B538" s="80"/>
      <c r="C538" s="94" t="s">
        <v>337</v>
      </c>
      <c r="D538" s="95" t="s">
        <v>18</v>
      </c>
      <c r="E538" s="126">
        <v>1</v>
      </c>
      <c r="F538" s="123">
        <f>+AVERAGE('Input suppliers_and_other info'!E$130:E$132)</f>
        <v>7.43</v>
      </c>
      <c r="G538" s="97">
        <v>7.43</v>
      </c>
      <c r="H538" s="83"/>
    </row>
    <row r="539" spans="2:8" ht="15.75" x14ac:dyDescent="0.25">
      <c r="B539" s="80"/>
      <c r="C539" s="103" t="s">
        <v>338</v>
      </c>
      <c r="D539" s="95"/>
      <c r="E539" s="124"/>
      <c r="F539" s="124"/>
      <c r="G539" s="97"/>
      <c r="H539" s="83"/>
    </row>
    <row r="540" spans="2:8" ht="15.75" x14ac:dyDescent="0.25">
      <c r="B540" s="80"/>
      <c r="C540" s="94" t="s">
        <v>169</v>
      </c>
      <c r="D540" s="95" t="s">
        <v>173</v>
      </c>
      <c r="E540" s="126">
        <v>200</v>
      </c>
      <c r="F540" s="123">
        <f>+AVERAGE('Input suppliers_and_other info'!E$136:E$138)</f>
        <v>6.8783333333333349E-2</v>
      </c>
      <c r="G540" s="97">
        <v>13.756666666666669</v>
      </c>
      <c r="H540" s="83"/>
    </row>
    <row r="541" spans="2:8" ht="15.75" x14ac:dyDescent="0.25">
      <c r="B541" s="80"/>
      <c r="C541" s="103" t="s">
        <v>339</v>
      </c>
      <c r="D541" s="95"/>
      <c r="E541" s="124"/>
      <c r="F541" s="125"/>
      <c r="G541" s="97"/>
      <c r="H541" s="83"/>
    </row>
    <row r="542" spans="2:8" ht="31.5" x14ac:dyDescent="0.25">
      <c r="B542" s="80"/>
      <c r="C542" s="104" t="s">
        <v>312</v>
      </c>
      <c r="D542" s="95" t="s">
        <v>14</v>
      </c>
      <c r="E542" s="126">
        <v>8</v>
      </c>
      <c r="F542" s="123">
        <v>10</v>
      </c>
      <c r="G542" s="97">
        <v>80</v>
      </c>
      <c r="H542" s="105"/>
    </row>
    <row r="543" spans="2:8" ht="15.75" x14ac:dyDescent="0.25">
      <c r="B543" s="80"/>
      <c r="C543" s="94" t="s">
        <v>172</v>
      </c>
      <c r="D543" s="95" t="s">
        <v>13</v>
      </c>
      <c r="E543" s="126">
        <v>10</v>
      </c>
      <c r="F543" s="123">
        <v>10</v>
      </c>
      <c r="G543" s="97">
        <v>100</v>
      </c>
      <c r="H543" s="83"/>
    </row>
    <row r="544" spans="2:8" ht="15.75" x14ac:dyDescent="0.25">
      <c r="B544" s="80"/>
      <c r="C544" s="94" t="s">
        <v>170</v>
      </c>
      <c r="D544" s="95" t="s">
        <v>13</v>
      </c>
      <c r="E544" s="126">
        <v>9</v>
      </c>
      <c r="F544" s="123">
        <v>10</v>
      </c>
      <c r="G544" s="97">
        <v>90</v>
      </c>
      <c r="H544" s="83"/>
    </row>
    <row r="545" spans="2:8" ht="15.75" x14ac:dyDescent="0.25">
      <c r="B545" s="80"/>
      <c r="C545" s="103" t="s">
        <v>340</v>
      </c>
      <c r="D545" s="95"/>
      <c r="E545" s="124"/>
      <c r="F545" s="125"/>
      <c r="G545" s="97"/>
      <c r="H545" s="83"/>
    </row>
    <row r="546" spans="2:8" ht="15.75" x14ac:dyDescent="0.25">
      <c r="B546" s="80"/>
      <c r="C546" s="94" t="s">
        <v>303</v>
      </c>
      <c r="D546" s="95" t="s">
        <v>313</v>
      </c>
      <c r="E546" s="126">
        <v>1</v>
      </c>
      <c r="F546" s="123">
        <v>2</v>
      </c>
      <c r="G546" s="97">
        <v>12</v>
      </c>
      <c r="H546" s="83"/>
    </row>
    <row r="547" spans="2:8" ht="15.75" x14ac:dyDescent="0.25">
      <c r="B547" s="80"/>
      <c r="C547" s="94" t="s">
        <v>358</v>
      </c>
      <c r="D547" s="95" t="s">
        <v>313</v>
      </c>
      <c r="E547" s="126">
        <v>1</v>
      </c>
      <c r="F547" s="123">
        <v>3.8</v>
      </c>
      <c r="G547" s="97">
        <v>6</v>
      </c>
      <c r="H547" s="83"/>
    </row>
    <row r="548" spans="2:8" ht="15.75" x14ac:dyDescent="0.25">
      <c r="B548" s="80"/>
      <c r="C548" s="94"/>
      <c r="D548" s="95"/>
      <c r="E548" s="138"/>
      <c r="F548" s="125"/>
      <c r="G548" s="97"/>
      <c r="H548" s="83"/>
    </row>
    <row r="549" spans="2:8" ht="15.75" x14ac:dyDescent="0.25">
      <c r="B549" s="80"/>
      <c r="C549" s="94" t="s">
        <v>15</v>
      </c>
      <c r="D549" s="95"/>
      <c r="E549" s="95"/>
      <c r="F549" s="121"/>
      <c r="G549" s="97">
        <v>469.11912003308981</v>
      </c>
      <c r="H549" s="83"/>
    </row>
    <row r="550" spans="2:8" ht="15.75" x14ac:dyDescent="0.25">
      <c r="B550" s="80"/>
      <c r="C550" s="94" t="s">
        <v>341</v>
      </c>
      <c r="D550" s="95" t="s">
        <v>182</v>
      </c>
      <c r="E550" s="96">
        <v>469.11912003308981</v>
      </c>
      <c r="F550" s="127">
        <v>0.06</v>
      </c>
      <c r="G550" s="97">
        <v>28.147147201985387</v>
      </c>
      <c r="H550" s="83"/>
    </row>
    <row r="551" spans="2:8" ht="15.75" x14ac:dyDescent="0.25">
      <c r="B551" s="80"/>
      <c r="C551" s="99"/>
      <c r="D551" s="100"/>
      <c r="E551" s="100"/>
      <c r="F551" s="101"/>
      <c r="G551" s="102"/>
      <c r="H551" s="83"/>
    </row>
    <row r="552" spans="2:8" ht="15.75" x14ac:dyDescent="0.25">
      <c r="B552" s="80"/>
      <c r="C552" s="91" t="s">
        <v>184</v>
      </c>
      <c r="D552" s="95"/>
      <c r="E552" s="95"/>
      <c r="F552" s="95"/>
      <c r="G552" s="97"/>
      <c r="H552" s="83"/>
    </row>
    <row r="553" spans="2:8" ht="15.75" x14ac:dyDescent="0.25">
      <c r="B553" s="80"/>
      <c r="C553" s="94" t="s">
        <v>342</v>
      </c>
      <c r="D553" s="95"/>
      <c r="E553" s="95"/>
      <c r="F553" s="96"/>
      <c r="G553" s="128">
        <f>+AVERAGE('Input suppliers_and_other info'!C$163:C$178)*1/$D$6</f>
        <v>10</v>
      </c>
      <c r="H553" s="83"/>
    </row>
    <row r="554" spans="2:8" ht="15.75" x14ac:dyDescent="0.25">
      <c r="B554" s="80"/>
      <c r="C554" s="94" t="s">
        <v>343</v>
      </c>
      <c r="D554" s="95" t="s">
        <v>159</v>
      </c>
      <c r="E554" s="126">
        <v>20</v>
      </c>
      <c r="F554" s="123">
        <f>+AVERAGE('Input suppliers_and_other info'!D$165:D$178,'Input suppliers_and_other info'!D$163)</f>
        <v>10.95</v>
      </c>
      <c r="G554" s="97">
        <v>73</v>
      </c>
      <c r="H554" s="83"/>
    </row>
    <row r="555" spans="2:8" ht="15.75" x14ac:dyDescent="0.25">
      <c r="B555" s="80"/>
      <c r="C555" s="94" t="s">
        <v>344</v>
      </c>
      <c r="D555" s="95" t="s">
        <v>13</v>
      </c>
      <c r="E555" s="126">
        <v>80</v>
      </c>
      <c r="F555" s="123">
        <v>10</v>
      </c>
      <c r="G555" s="97">
        <v>266.66666666666669</v>
      </c>
      <c r="H555" s="83"/>
    </row>
    <row r="556" spans="2:8" ht="15.75" x14ac:dyDescent="0.25">
      <c r="B556" s="80"/>
      <c r="C556" s="94" t="s">
        <v>345</v>
      </c>
      <c r="D556" s="95" t="s">
        <v>314</v>
      </c>
      <c r="E556" s="126">
        <v>30</v>
      </c>
      <c r="F556" s="123">
        <f>+AVERAGE('Input suppliers_and_other info'!F$143:F$145)</f>
        <v>8.5366666666666671</v>
      </c>
      <c r="G556" s="97">
        <v>256.10000000000002</v>
      </c>
      <c r="H556" s="83"/>
    </row>
    <row r="557" spans="2:8" ht="15.75" x14ac:dyDescent="0.25">
      <c r="B557" s="80"/>
      <c r="C557" s="94" t="s">
        <v>346</v>
      </c>
      <c r="D557" s="95" t="s">
        <v>313</v>
      </c>
      <c r="E557" s="95">
        <v>1</v>
      </c>
      <c r="F557" s="96"/>
      <c r="G557" s="128">
        <f>80*2.15*1/$D$6</f>
        <v>57.333333333333336</v>
      </c>
      <c r="H557" s="83"/>
    </row>
    <row r="558" spans="2:8" ht="15.75" x14ac:dyDescent="0.25">
      <c r="B558" s="80"/>
      <c r="C558" s="94" t="s">
        <v>347</v>
      </c>
      <c r="D558" s="95"/>
      <c r="E558" s="95"/>
      <c r="F558" s="96"/>
      <c r="G558" s="97"/>
      <c r="H558" s="83"/>
    </row>
    <row r="559" spans="2:8" ht="15.75" x14ac:dyDescent="0.25">
      <c r="B559" s="80"/>
      <c r="C559" s="94" t="s">
        <v>183</v>
      </c>
      <c r="D559" s="95"/>
      <c r="E559" s="95"/>
      <c r="F559" s="96"/>
      <c r="G559" s="97">
        <v>675.67</v>
      </c>
      <c r="H559" s="83"/>
    </row>
    <row r="560" spans="2:8" ht="15.75" x14ac:dyDescent="0.25">
      <c r="B560" s="80"/>
      <c r="C560" s="99"/>
      <c r="D560" s="100"/>
      <c r="E560" s="100"/>
      <c r="F560" s="101"/>
      <c r="G560" s="102"/>
      <c r="H560" s="83"/>
    </row>
    <row r="561" spans="3:8" ht="15.75" x14ac:dyDescent="0.25">
      <c r="C561" s="91" t="s">
        <v>185</v>
      </c>
      <c r="D561" s="89"/>
      <c r="E561" s="85"/>
      <c r="F561" s="85"/>
      <c r="G561" s="108">
        <v>1172.9362672350751</v>
      </c>
      <c r="H561" s="109"/>
    </row>
    <row r="562" spans="3:8" ht="15.75" x14ac:dyDescent="0.25">
      <c r="C562" s="94"/>
      <c r="D562" s="83"/>
      <c r="E562" s="85"/>
      <c r="F562" s="85"/>
      <c r="G562" s="108"/>
      <c r="H562" s="83"/>
    </row>
    <row r="563" spans="3:8" ht="16.5" thickBot="1" x14ac:dyDescent="0.3">
      <c r="C563" s="110" t="s">
        <v>186</v>
      </c>
      <c r="D563" s="111"/>
      <c r="E563" s="112"/>
      <c r="F563" s="112"/>
      <c r="G563" s="113">
        <v>227.06373276492491</v>
      </c>
      <c r="H563" s="83"/>
    </row>
    <row r="564" spans="3:8" ht="16.5" thickBot="1" x14ac:dyDescent="0.3">
      <c r="C564" s="114"/>
      <c r="D564" s="115"/>
      <c r="E564" s="116"/>
      <c r="F564" s="117"/>
      <c r="G564" s="118"/>
      <c r="H564" s="83"/>
    </row>
  </sheetData>
  <sheetProtection algorithmName="SHA-512" hashValue="sRuZDGtPzRKpO7H2VvWfer1PIemKTOoMkfij71Yjr3QG04maj0HxmflXR/dHN9HLOiHC243M6/B3642OO5njnw==" saltValue="t9III0PwcgDuajHYh9qO0w==" spinCount="100000" sheet="1" objects="1" scenarios="1"/>
  <mergeCells count="19">
    <mergeCell ref="D505:G505"/>
    <mergeCell ref="D507:G507"/>
    <mergeCell ref="D508:G508"/>
    <mergeCell ref="D509:G509"/>
    <mergeCell ref="D510:G510"/>
    <mergeCell ref="B501:H501"/>
    <mergeCell ref="D503:G503"/>
    <mergeCell ref="D504:G504"/>
    <mergeCell ref="B1:H1"/>
    <mergeCell ref="C68:G68"/>
    <mergeCell ref="D3:G3"/>
    <mergeCell ref="D4:G4"/>
    <mergeCell ref="D5:G5"/>
    <mergeCell ref="D7:G7"/>
    <mergeCell ref="D8:G8"/>
    <mergeCell ref="D9:G9"/>
    <mergeCell ref="D10:G10"/>
    <mergeCell ref="C65:G66"/>
    <mergeCell ref="C67:G67"/>
  </mergeCells>
  <hyperlinks>
    <hyperlink ref="C67:G67" r:id="rId1" display="www.uky.edu/Ag/CCD/TNfarmersmarket.html" xr:uid="{00000000-0004-0000-0100-000000000000}"/>
    <hyperlink ref="C67" r:id="rId2" xr:uid="{00000000-0004-0000-0100-000001000000}"/>
  </hyperlinks>
  <pageMargins left="0.7" right="0.7" top="0.75" bottom="0.75" header="0.3" footer="0.3"/>
  <pageSetup scale="10" orientation="portrait" cellComments="atEnd" r:id="rId3"/>
  <ignoredErrors>
    <ignoredError sqref="G34" formula="1"/>
  </ignoredErrors>
  <drawing r:id="rId4"/>
  <legacyDrawing r:id="rId5"/>
  <mc:AlternateContent xmlns:mc="http://schemas.openxmlformats.org/markup-compatibility/2006">
    <mc:Choice Requires="x14">
      <controls>
        <mc:AlternateContent xmlns:mc="http://schemas.openxmlformats.org/markup-compatibility/2006">
          <mc:Choice Requires="x14">
            <control shapeId="2050" r:id="rId6" name="Button 2">
              <controlPr defaultSize="0" print="0" autoFill="0" autoPict="0" macro="[0]!PrintBudget">
                <anchor moveWithCells="1" sizeWithCells="1">
                  <from>
                    <xdr:col>8</xdr:col>
                    <xdr:colOff>0</xdr:colOff>
                    <xdr:row>61</xdr:row>
                    <xdr:rowOff>76200</xdr:rowOff>
                  </from>
                  <to>
                    <xdr:col>9</xdr:col>
                    <xdr:colOff>419100</xdr:colOff>
                    <xdr:row>63</xdr:row>
                    <xdr:rowOff>171450</xdr:rowOff>
                  </to>
                </anchor>
              </controlPr>
            </control>
          </mc:Choice>
        </mc:AlternateContent>
        <mc:AlternateContent xmlns:mc="http://schemas.openxmlformats.org/markup-compatibility/2006">
          <mc:Choice Requires="x14">
            <control shapeId="2051" r:id="rId7" name="Button 3">
              <controlPr defaultSize="0" print="0" autoFill="0" autoPict="0" macro="[0]!ResetDefault">
                <anchor moveWithCells="1" sizeWithCells="1">
                  <from>
                    <xdr:col>7</xdr:col>
                    <xdr:colOff>619125</xdr:colOff>
                    <xdr:row>56</xdr:row>
                    <xdr:rowOff>200025</xdr:rowOff>
                  </from>
                  <to>
                    <xdr:col>9</xdr:col>
                    <xdr:colOff>400050</xdr:colOff>
                    <xdr:row>59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HY199"/>
  <sheetViews>
    <sheetView topLeftCell="A52" zoomScale="85" zoomScaleNormal="85" workbookViewId="0">
      <selection activeCell="B59" sqref="B59"/>
    </sheetView>
  </sheetViews>
  <sheetFormatPr defaultRowHeight="16.5" x14ac:dyDescent="0.3"/>
  <cols>
    <col min="1" max="1" width="9" style="7"/>
    <col min="2" max="2" width="36.375" style="9" bestFit="1" customWidth="1"/>
    <col min="3" max="3" width="26.5" style="9" bestFit="1" customWidth="1"/>
    <col min="4" max="4" width="81.875" style="9" bestFit="1" customWidth="1"/>
    <col min="5" max="5" width="20.125" style="9" bestFit="1" customWidth="1"/>
    <col min="6" max="6" width="54.5" style="9" customWidth="1"/>
    <col min="7" max="7" width="35.875" style="9" bestFit="1" customWidth="1"/>
    <col min="8" max="8" width="154.125" style="9" bestFit="1" customWidth="1"/>
    <col min="9" max="9" width="165.875" style="9" bestFit="1" customWidth="1"/>
    <col min="10" max="2261" width="9" style="7"/>
  </cols>
  <sheetData>
    <row r="1" spans="2:10" x14ac:dyDescent="0.3">
      <c r="B1" s="39"/>
      <c r="C1" s="39"/>
      <c r="D1" s="139" t="s">
        <v>189</v>
      </c>
      <c r="E1" s="39"/>
      <c r="F1" s="39"/>
      <c r="G1" s="39"/>
      <c r="H1" s="39"/>
      <c r="I1" s="39"/>
    </row>
    <row r="2" spans="2:10" x14ac:dyDescent="0.3">
      <c r="B2" s="8"/>
    </row>
    <row r="3" spans="2:10" ht="17.25" thickBot="1" x14ac:dyDescent="0.35">
      <c r="B3" s="8" t="s">
        <v>30</v>
      </c>
      <c r="C3" s="8"/>
    </row>
    <row r="4" spans="2:10" ht="17.25" thickBot="1" x14ac:dyDescent="0.35">
      <c r="B4" s="26" t="s">
        <v>31</v>
      </c>
      <c r="C4" s="27" t="s">
        <v>40</v>
      </c>
      <c r="D4" s="27" t="s">
        <v>32</v>
      </c>
      <c r="E4" s="27" t="s">
        <v>38</v>
      </c>
      <c r="F4" s="27" t="s">
        <v>91</v>
      </c>
      <c r="G4" s="27" t="s">
        <v>33</v>
      </c>
      <c r="H4" s="27" t="s">
        <v>43</v>
      </c>
      <c r="I4" s="13" t="s">
        <v>34</v>
      </c>
    </row>
    <row r="5" spans="2:10" x14ac:dyDescent="0.3">
      <c r="B5" s="18" t="s">
        <v>22</v>
      </c>
      <c r="C5" s="5">
        <v>48</v>
      </c>
      <c r="D5" s="5">
        <v>12</v>
      </c>
      <c r="E5" s="17">
        <f>+D5/C5</f>
        <v>0.25</v>
      </c>
      <c r="F5" s="17" t="s">
        <v>92</v>
      </c>
      <c r="G5" s="5" t="s">
        <v>37</v>
      </c>
      <c r="H5" s="5" t="s">
        <v>44</v>
      </c>
      <c r="I5" s="14" t="s">
        <v>99</v>
      </c>
    </row>
    <row r="6" spans="2:10" x14ac:dyDescent="0.3">
      <c r="B6" s="18" t="s">
        <v>39</v>
      </c>
      <c r="C6" s="5">
        <v>1</v>
      </c>
      <c r="D6" s="5">
        <v>2</v>
      </c>
      <c r="E6" s="17">
        <f t="shared" ref="E6" si="0">+D6/C6</f>
        <v>2</v>
      </c>
      <c r="F6" s="17" t="s">
        <v>92</v>
      </c>
      <c r="G6" s="5" t="s">
        <v>41</v>
      </c>
      <c r="H6" s="5" t="s">
        <v>45</v>
      </c>
      <c r="I6" s="14" t="s">
        <v>42</v>
      </c>
    </row>
    <row r="7" spans="2:10" x14ac:dyDescent="0.3">
      <c r="B7" s="18" t="s">
        <v>101</v>
      </c>
      <c r="C7" s="5">
        <v>100</v>
      </c>
      <c r="D7" s="5">
        <v>41.95</v>
      </c>
      <c r="E7" s="17">
        <f>+D7/C7</f>
        <v>0.41950000000000004</v>
      </c>
      <c r="F7" s="17">
        <v>100</v>
      </c>
      <c r="G7" s="5" t="s">
        <v>23</v>
      </c>
      <c r="H7" s="5"/>
      <c r="I7" s="14" t="s">
        <v>112</v>
      </c>
    </row>
    <row r="8" spans="2:10" x14ac:dyDescent="0.3">
      <c r="B8" s="18" t="s">
        <v>102</v>
      </c>
      <c r="C8" s="5">
        <v>140</v>
      </c>
      <c r="D8" s="5">
        <v>46.95</v>
      </c>
      <c r="E8" s="17">
        <f t="shared" ref="E8:E13" si="1">+D8/C8</f>
        <v>0.33535714285714285</v>
      </c>
      <c r="F8" s="17">
        <v>140</v>
      </c>
      <c r="G8" s="5" t="s">
        <v>104</v>
      </c>
      <c r="H8" s="5"/>
      <c r="I8" s="14" t="s">
        <v>113</v>
      </c>
    </row>
    <row r="9" spans="2:10" x14ac:dyDescent="0.3">
      <c r="B9" s="18" t="s">
        <v>103</v>
      </c>
      <c r="C9" s="5">
        <v>100</v>
      </c>
      <c r="D9" s="5">
        <v>47.95</v>
      </c>
      <c r="E9" s="17">
        <f t="shared" si="1"/>
        <v>0.47950000000000004</v>
      </c>
      <c r="F9" s="17">
        <v>500</v>
      </c>
      <c r="G9" s="5" t="s">
        <v>105</v>
      </c>
      <c r="H9" s="5" t="s">
        <v>115</v>
      </c>
      <c r="I9" s="6" t="s">
        <v>114</v>
      </c>
    </row>
    <row r="10" spans="2:10" ht="35.25" customHeight="1" x14ac:dyDescent="0.3">
      <c r="B10" s="19" t="s">
        <v>87</v>
      </c>
      <c r="C10" s="3">
        <v>32</v>
      </c>
      <c r="D10" s="3">
        <v>12</v>
      </c>
      <c r="E10" s="4">
        <f t="shared" si="1"/>
        <v>0.375</v>
      </c>
      <c r="F10" s="4">
        <v>320</v>
      </c>
      <c r="G10" s="3" t="s">
        <v>93</v>
      </c>
      <c r="H10" s="16" t="s">
        <v>167</v>
      </c>
      <c r="I10" s="20" t="s">
        <v>97</v>
      </c>
    </row>
    <row r="11" spans="2:10" x14ac:dyDescent="0.3">
      <c r="B11" s="18" t="s">
        <v>88</v>
      </c>
      <c r="C11" s="5">
        <v>18</v>
      </c>
      <c r="D11" s="5">
        <v>6</v>
      </c>
      <c r="E11" s="17">
        <f t="shared" si="1"/>
        <v>0.33333333333333331</v>
      </c>
      <c r="F11" s="17">
        <v>90</v>
      </c>
      <c r="G11" s="5" t="s">
        <v>94</v>
      </c>
      <c r="H11" s="16" t="s">
        <v>117</v>
      </c>
      <c r="I11" s="6"/>
    </row>
    <row r="12" spans="2:10" x14ac:dyDescent="0.3">
      <c r="B12" s="18" t="s">
        <v>89</v>
      </c>
      <c r="C12" s="5">
        <v>48</v>
      </c>
      <c r="D12" s="5">
        <v>18</v>
      </c>
      <c r="E12" s="17">
        <f t="shared" si="1"/>
        <v>0.375</v>
      </c>
      <c r="F12" s="17">
        <v>480</v>
      </c>
      <c r="G12" s="5" t="s">
        <v>95</v>
      </c>
      <c r="H12" s="16" t="s">
        <v>116</v>
      </c>
      <c r="I12" s="20" t="s">
        <v>98</v>
      </c>
    </row>
    <row r="13" spans="2:10" x14ac:dyDescent="0.3">
      <c r="B13" s="18" t="s">
        <v>90</v>
      </c>
      <c r="C13" s="5">
        <v>18</v>
      </c>
      <c r="D13" s="5">
        <v>20</v>
      </c>
      <c r="E13" s="17">
        <f t="shared" si="1"/>
        <v>1.1111111111111112</v>
      </c>
      <c r="F13" s="17">
        <v>90</v>
      </c>
      <c r="G13" s="5" t="s">
        <v>96</v>
      </c>
      <c r="H13" s="16" t="s">
        <v>118</v>
      </c>
      <c r="I13" s="14" t="s">
        <v>100</v>
      </c>
    </row>
    <row r="14" spans="2:10" x14ac:dyDescent="0.3">
      <c r="B14" s="18" t="s">
        <v>106</v>
      </c>
      <c r="C14" s="5">
        <v>40</v>
      </c>
      <c r="D14" s="5">
        <v>8.4499999999999993</v>
      </c>
      <c r="E14" s="17">
        <f>+D14/C14</f>
        <v>0.21124999999999999</v>
      </c>
      <c r="F14" s="5">
        <v>60</v>
      </c>
      <c r="G14" s="5" t="s">
        <v>108</v>
      </c>
      <c r="H14" s="16" t="s">
        <v>119</v>
      </c>
      <c r="I14" s="14" t="s">
        <v>110</v>
      </c>
    </row>
    <row r="15" spans="2:10" ht="30" customHeight="1" thickBot="1" x14ac:dyDescent="0.35">
      <c r="B15" s="21" t="s">
        <v>107</v>
      </c>
      <c r="C15" s="22">
        <v>40</v>
      </c>
      <c r="D15" s="22">
        <v>8</v>
      </c>
      <c r="E15" s="23">
        <f>+D15/C15</f>
        <v>0.2</v>
      </c>
      <c r="F15" s="22">
        <v>400</v>
      </c>
      <c r="G15" s="22" t="s">
        <v>109</v>
      </c>
      <c r="H15" s="24" t="s">
        <v>168</v>
      </c>
      <c r="I15" s="25" t="s">
        <v>111</v>
      </c>
      <c r="J15" s="10"/>
    </row>
    <row r="16" spans="2:10" x14ac:dyDescent="0.3">
      <c r="I16" s="7"/>
    </row>
    <row r="17" spans="2:9" x14ac:dyDescent="0.3">
      <c r="B17" s="8" t="s">
        <v>71</v>
      </c>
    </row>
    <row r="18" spans="2:9" ht="17.25" thickBot="1" x14ac:dyDescent="0.35">
      <c r="B18" s="8" t="s">
        <v>46</v>
      </c>
    </row>
    <row r="19" spans="2:9" ht="17.25" thickBot="1" x14ac:dyDescent="0.35">
      <c r="B19" s="26" t="s">
        <v>31</v>
      </c>
      <c r="C19" s="27" t="s">
        <v>51</v>
      </c>
      <c r="D19" s="27" t="s">
        <v>32</v>
      </c>
      <c r="E19" s="27" t="s">
        <v>50</v>
      </c>
      <c r="F19" s="27" t="s">
        <v>124</v>
      </c>
      <c r="G19" s="27" t="s">
        <v>33</v>
      </c>
      <c r="H19" s="27" t="s">
        <v>43</v>
      </c>
      <c r="I19" s="13" t="s">
        <v>34</v>
      </c>
    </row>
    <row r="20" spans="2:9" x14ac:dyDescent="0.3">
      <c r="B20" s="61" t="s">
        <v>272</v>
      </c>
      <c r="C20" s="59">
        <v>25</v>
      </c>
      <c r="D20" s="59">
        <v>28</v>
      </c>
      <c r="E20" s="17">
        <f>+D20/C20</f>
        <v>1.1200000000000001</v>
      </c>
      <c r="F20" s="59">
        <v>25</v>
      </c>
      <c r="G20" s="5" t="s">
        <v>273</v>
      </c>
      <c r="H20" s="5" t="s">
        <v>274</v>
      </c>
      <c r="I20" s="14" t="s">
        <v>275</v>
      </c>
    </row>
    <row r="21" spans="2:9" x14ac:dyDescent="0.3">
      <c r="B21" s="18" t="s">
        <v>47</v>
      </c>
      <c r="C21" s="5">
        <v>25</v>
      </c>
      <c r="D21" s="5">
        <v>28.99</v>
      </c>
      <c r="E21" s="17">
        <f>+D21/C21</f>
        <v>1.1596</v>
      </c>
      <c r="F21" s="5">
        <v>25</v>
      </c>
      <c r="G21" s="5" t="s">
        <v>48</v>
      </c>
      <c r="H21" s="5" t="s">
        <v>49</v>
      </c>
      <c r="I21" s="14" t="s">
        <v>35</v>
      </c>
    </row>
    <row r="22" spans="2:9" x14ac:dyDescent="0.3">
      <c r="B22" s="2" t="s">
        <v>19</v>
      </c>
      <c r="C22" s="5">
        <v>25</v>
      </c>
      <c r="D22" s="5">
        <v>27.95</v>
      </c>
      <c r="E22" s="17">
        <f>+D22/C22</f>
        <v>1.1179999999999999</v>
      </c>
      <c r="F22" s="5">
        <v>25</v>
      </c>
      <c r="G22" s="5" t="s">
        <v>60</v>
      </c>
      <c r="H22" s="5" t="s">
        <v>53</v>
      </c>
      <c r="I22" s="14" t="s">
        <v>52</v>
      </c>
    </row>
    <row r="23" spans="2:9" x14ac:dyDescent="0.3">
      <c r="B23" s="18" t="s">
        <v>54</v>
      </c>
      <c r="C23" s="5">
        <v>25</v>
      </c>
      <c r="D23" s="5">
        <v>32.5</v>
      </c>
      <c r="E23" s="17">
        <f>+D23/C23</f>
        <v>1.3</v>
      </c>
      <c r="F23" s="5">
        <v>25</v>
      </c>
      <c r="G23" s="5" t="s">
        <v>55</v>
      </c>
      <c r="H23" s="5" t="s">
        <v>56</v>
      </c>
      <c r="I23" s="14" t="s">
        <v>57</v>
      </c>
    </row>
    <row r="24" spans="2:9" ht="17.25" thickBot="1" x14ac:dyDescent="0.35">
      <c r="B24" s="28" t="s">
        <v>58</v>
      </c>
      <c r="C24" s="29">
        <v>25</v>
      </c>
      <c r="D24" s="29">
        <v>27</v>
      </c>
      <c r="E24" s="30">
        <f>+D24/C24</f>
        <v>1.08</v>
      </c>
      <c r="F24" s="29">
        <v>25</v>
      </c>
      <c r="G24" s="29" t="s">
        <v>59</v>
      </c>
      <c r="H24" s="29" t="s">
        <v>62</v>
      </c>
      <c r="I24" s="48" t="s">
        <v>61</v>
      </c>
    </row>
    <row r="25" spans="2:9" x14ac:dyDescent="0.3">
      <c r="H25" s="11"/>
    </row>
    <row r="26" spans="2:9" ht="17.25" thickBot="1" x14ac:dyDescent="0.35">
      <c r="B26" s="8" t="s">
        <v>63</v>
      </c>
    </row>
    <row r="27" spans="2:9" ht="17.25" thickBot="1" x14ac:dyDescent="0.35">
      <c r="B27" s="26" t="s">
        <v>31</v>
      </c>
      <c r="C27" s="27" t="s">
        <v>51</v>
      </c>
      <c r="D27" s="27" t="s">
        <v>32</v>
      </c>
      <c r="E27" s="27" t="s">
        <v>50</v>
      </c>
      <c r="F27" s="27" t="s">
        <v>124</v>
      </c>
      <c r="G27" s="27" t="s">
        <v>33</v>
      </c>
      <c r="H27" s="27" t="s">
        <v>43</v>
      </c>
      <c r="I27" s="13" t="s">
        <v>34</v>
      </c>
    </row>
    <row r="28" spans="2:9" x14ac:dyDescent="0.3">
      <c r="B28" s="18" t="s">
        <v>47</v>
      </c>
      <c r="C28" s="5">
        <v>50</v>
      </c>
      <c r="D28" s="5">
        <v>34.69</v>
      </c>
      <c r="E28" s="17">
        <f>+D28/C28</f>
        <v>0.69379999999999997</v>
      </c>
      <c r="F28" s="5">
        <v>50</v>
      </c>
      <c r="G28" s="5" t="s">
        <v>48</v>
      </c>
      <c r="H28" s="5" t="s">
        <v>49</v>
      </c>
      <c r="I28" s="6" t="s">
        <v>35</v>
      </c>
    </row>
    <row r="29" spans="2:9" x14ac:dyDescent="0.3">
      <c r="B29" s="60" t="s">
        <v>272</v>
      </c>
      <c r="C29" s="59">
        <v>50</v>
      </c>
      <c r="D29" s="59">
        <v>33.75</v>
      </c>
      <c r="E29" s="17">
        <f>+D29/C29</f>
        <v>0.67500000000000004</v>
      </c>
      <c r="F29" s="59">
        <v>25</v>
      </c>
      <c r="G29" s="5" t="s">
        <v>273</v>
      </c>
      <c r="H29" s="5" t="s">
        <v>274</v>
      </c>
      <c r="I29" s="14" t="s">
        <v>275</v>
      </c>
    </row>
    <row r="30" spans="2:9" x14ac:dyDescent="0.3">
      <c r="B30" s="2" t="s">
        <v>19</v>
      </c>
      <c r="C30" s="5">
        <v>50</v>
      </c>
      <c r="D30" s="5">
        <v>39.32</v>
      </c>
      <c r="E30" s="17">
        <f>+D30/C30</f>
        <v>0.78639999999999999</v>
      </c>
      <c r="F30" s="5">
        <v>50</v>
      </c>
      <c r="G30" s="5" t="s">
        <v>60</v>
      </c>
      <c r="H30" s="5" t="s">
        <v>53</v>
      </c>
      <c r="I30" s="6" t="s">
        <v>52</v>
      </c>
    </row>
    <row r="31" spans="2:9" x14ac:dyDescent="0.3">
      <c r="B31" s="18" t="s">
        <v>54</v>
      </c>
      <c r="C31" s="5">
        <v>50</v>
      </c>
      <c r="D31" s="5">
        <v>36</v>
      </c>
      <c r="E31" s="17">
        <f>+D31/C31</f>
        <v>0.72</v>
      </c>
      <c r="F31" s="5">
        <v>50</v>
      </c>
      <c r="G31" s="5" t="s">
        <v>55</v>
      </c>
      <c r="H31" s="5" t="s">
        <v>56</v>
      </c>
      <c r="I31" s="6" t="s">
        <v>57</v>
      </c>
    </row>
    <row r="32" spans="2:9" ht="17.25" thickBot="1" x14ac:dyDescent="0.35">
      <c r="B32" s="28" t="s">
        <v>58</v>
      </c>
      <c r="C32" s="29">
        <v>50</v>
      </c>
      <c r="D32" s="29">
        <v>56</v>
      </c>
      <c r="E32" s="30">
        <f>+D32/C32</f>
        <v>1.1200000000000001</v>
      </c>
      <c r="F32" s="29">
        <v>50</v>
      </c>
      <c r="G32" s="29" t="s">
        <v>59</v>
      </c>
      <c r="H32" s="29" t="s">
        <v>62</v>
      </c>
      <c r="I32" s="15" t="s">
        <v>61</v>
      </c>
    </row>
    <row r="34" spans="2:9" ht="17.25" thickBot="1" x14ac:dyDescent="0.35">
      <c r="B34" s="8" t="s">
        <v>64</v>
      </c>
    </row>
    <row r="35" spans="2:9" ht="17.25" thickBot="1" x14ac:dyDescent="0.35">
      <c r="B35" s="26" t="s">
        <v>31</v>
      </c>
      <c r="C35" s="27" t="s">
        <v>51</v>
      </c>
      <c r="D35" s="27" t="s">
        <v>32</v>
      </c>
      <c r="E35" s="27" t="s">
        <v>50</v>
      </c>
      <c r="F35" s="27" t="s">
        <v>124</v>
      </c>
      <c r="G35" s="27" t="s">
        <v>33</v>
      </c>
      <c r="H35" s="27" t="s">
        <v>43</v>
      </c>
      <c r="I35" s="13" t="s">
        <v>34</v>
      </c>
    </row>
    <row r="36" spans="2:9" x14ac:dyDescent="0.3">
      <c r="B36" s="18" t="s">
        <v>47</v>
      </c>
      <c r="C36" s="5">
        <v>50</v>
      </c>
      <c r="D36" s="5">
        <v>15.39</v>
      </c>
      <c r="E36" s="17">
        <f>+D36/C36</f>
        <v>0.30780000000000002</v>
      </c>
      <c r="F36" s="5">
        <v>50</v>
      </c>
      <c r="G36" s="5" t="s">
        <v>48</v>
      </c>
      <c r="H36" s="5" t="s">
        <v>49</v>
      </c>
      <c r="I36" s="6" t="s">
        <v>35</v>
      </c>
    </row>
    <row r="37" spans="2:9" x14ac:dyDescent="0.3">
      <c r="B37" s="60" t="s">
        <v>272</v>
      </c>
      <c r="C37" s="59">
        <v>50</v>
      </c>
      <c r="D37" s="59">
        <v>17.75</v>
      </c>
      <c r="E37" s="17">
        <f>+D37/C37</f>
        <v>0.35499999999999998</v>
      </c>
      <c r="F37" s="59">
        <v>25</v>
      </c>
      <c r="G37" s="5" t="s">
        <v>273</v>
      </c>
      <c r="H37" s="5" t="s">
        <v>274</v>
      </c>
      <c r="I37" s="14" t="s">
        <v>275</v>
      </c>
    </row>
    <row r="38" spans="2:9" x14ac:dyDescent="0.3">
      <c r="B38" s="2" t="s">
        <v>19</v>
      </c>
      <c r="C38" s="5">
        <v>50</v>
      </c>
      <c r="D38" s="5">
        <v>22.34</v>
      </c>
      <c r="E38" s="17">
        <f>+D38/C38</f>
        <v>0.44679999999999997</v>
      </c>
      <c r="F38" s="5">
        <v>50</v>
      </c>
      <c r="G38" s="5" t="s">
        <v>60</v>
      </c>
      <c r="H38" s="5" t="s">
        <v>53</v>
      </c>
      <c r="I38" s="6" t="s">
        <v>52</v>
      </c>
    </row>
    <row r="39" spans="2:9" x14ac:dyDescent="0.3">
      <c r="B39" s="18" t="s">
        <v>54</v>
      </c>
      <c r="C39" s="5">
        <v>50</v>
      </c>
      <c r="D39" s="5">
        <v>18.5</v>
      </c>
      <c r="E39" s="17">
        <f>+D39/C39</f>
        <v>0.37</v>
      </c>
      <c r="F39" s="5">
        <v>50</v>
      </c>
      <c r="G39" s="5" t="s">
        <v>55</v>
      </c>
      <c r="H39" s="5" t="s">
        <v>56</v>
      </c>
      <c r="I39" s="14" t="s">
        <v>57</v>
      </c>
    </row>
    <row r="40" spans="2:9" ht="17.25" thickBot="1" x14ac:dyDescent="0.35">
      <c r="B40" s="28" t="s">
        <v>58</v>
      </c>
      <c r="C40" s="29">
        <v>50</v>
      </c>
      <c r="D40" s="29">
        <v>26</v>
      </c>
      <c r="E40" s="30">
        <f>+D40/C40</f>
        <v>0.52</v>
      </c>
      <c r="F40" s="29">
        <v>50</v>
      </c>
      <c r="G40" s="29" t="s">
        <v>59</v>
      </c>
      <c r="H40" s="29" t="s">
        <v>62</v>
      </c>
      <c r="I40" s="15" t="s">
        <v>61</v>
      </c>
    </row>
    <row r="42" spans="2:9" ht="17.25" thickBot="1" x14ac:dyDescent="0.35">
      <c r="B42" s="8" t="s">
        <v>72</v>
      </c>
    </row>
    <row r="43" spans="2:9" ht="17.25" thickBot="1" x14ac:dyDescent="0.35">
      <c r="B43" s="26" t="s">
        <v>31</v>
      </c>
      <c r="C43" s="27" t="s">
        <v>67</v>
      </c>
      <c r="D43" s="27" t="s">
        <v>32</v>
      </c>
      <c r="E43" s="27" t="s">
        <v>66</v>
      </c>
      <c r="F43" s="27" t="s">
        <v>125</v>
      </c>
      <c r="G43" s="27" t="s">
        <v>33</v>
      </c>
      <c r="H43" s="27" t="s">
        <v>43</v>
      </c>
      <c r="I43" s="13" t="s">
        <v>34</v>
      </c>
    </row>
    <row r="44" spans="2:9" ht="17.25" thickBot="1" x14ac:dyDescent="0.35">
      <c r="B44" s="28" t="s">
        <v>65</v>
      </c>
      <c r="C44" s="29">
        <v>1</v>
      </c>
      <c r="D44" s="29">
        <v>7</v>
      </c>
      <c r="E44" s="29">
        <f>+D44/C44</f>
        <v>7</v>
      </c>
      <c r="F44" s="29" t="s">
        <v>126</v>
      </c>
      <c r="G44" s="29" t="s">
        <v>70</v>
      </c>
      <c r="H44" s="29" t="s">
        <v>69</v>
      </c>
      <c r="I44" s="15" t="s">
        <v>68</v>
      </c>
    </row>
    <row r="46" spans="2:9" x14ac:dyDescent="0.3">
      <c r="B46" s="8" t="s">
        <v>73</v>
      </c>
    </row>
    <row r="47" spans="2:9" ht="17.25" thickBot="1" x14ac:dyDescent="0.35">
      <c r="B47" s="8" t="s">
        <v>29</v>
      </c>
    </row>
    <row r="48" spans="2:9" ht="17.25" thickBot="1" x14ac:dyDescent="0.35">
      <c r="B48" s="26" t="s">
        <v>31</v>
      </c>
      <c r="C48" s="27" t="s">
        <v>74</v>
      </c>
      <c r="D48" s="27" t="s">
        <v>32</v>
      </c>
      <c r="E48" s="27" t="s">
        <v>75</v>
      </c>
      <c r="F48" s="27" t="s">
        <v>33</v>
      </c>
      <c r="G48" s="27" t="s">
        <v>43</v>
      </c>
      <c r="H48" s="13" t="s">
        <v>34</v>
      </c>
      <c r="I48" s="7"/>
    </row>
    <row r="49" spans="2:9" ht="17.25" thickBot="1" x14ac:dyDescent="0.35">
      <c r="B49" s="44" t="s">
        <v>47</v>
      </c>
      <c r="C49" s="45">
        <v>1</v>
      </c>
      <c r="D49" s="45">
        <v>220</v>
      </c>
      <c r="E49" s="46">
        <f>+D49/$C$188</f>
        <v>5.8124174372523117E-2</v>
      </c>
      <c r="F49" s="45" t="s">
        <v>48</v>
      </c>
      <c r="G49" s="45" t="s">
        <v>49</v>
      </c>
      <c r="H49" s="74" t="s">
        <v>35</v>
      </c>
      <c r="I49" s="7"/>
    </row>
    <row r="50" spans="2:9" ht="17.25" thickBot="1" x14ac:dyDescent="0.35">
      <c r="B50" s="62" t="s">
        <v>272</v>
      </c>
      <c r="C50" s="63">
        <v>1</v>
      </c>
      <c r="D50" s="63">
        <v>209</v>
      </c>
      <c r="E50" s="46">
        <f>+D50/$C$188</f>
        <v>5.5217965653896965E-2</v>
      </c>
      <c r="F50" s="29" t="s">
        <v>273</v>
      </c>
      <c r="G50" s="15" t="s">
        <v>274</v>
      </c>
      <c r="H50" s="48" t="s">
        <v>275</v>
      </c>
      <c r="I50" s="14"/>
    </row>
    <row r="51" spans="2:9" ht="17.25" thickBot="1" x14ac:dyDescent="0.35">
      <c r="B51" s="8" t="s">
        <v>28</v>
      </c>
    </row>
    <row r="52" spans="2:9" ht="17.25" thickBot="1" x14ac:dyDescent="0.35">
      <c r="B52" s="36" t="s">
        <v>31</v>
      </c>
      <c r="C52" s="37" t="s">
        <v>74</v>
      </c>
      <c r="D52" s="37" t="s">
        <v>32</v>
      </c>
      <c r="E52" s="38" t="s">
        <v>75</v>
      </c>
      <c r="F52" s="12"/>
    </row>
    <row r="53" spans="2:9" ht="17.25" thickBot="1" x14ac:dyDescent="0.35">
      <c r="B53" s="21" t="s">
        <v>47</v>
      </c>
      <c r="C53" s="22">
        <v>2.5</v>
      </c>
      <c r="D53" s="22">
        <v>595</v>
      </c>
      <c r="E53" s="35">
        <f>+D53/($C$188*2.5)</f>
        <v>6.2879788639365913E-2</v>
      </c>
      <c r="F53" s="4"/>
    </row>
    <row r="54" spans="2:9" ht="17.25" thickBot="1" x14ac:dyDescent="0.35">
      <c r="B54" s="62" t="s">
        <v>272</v>
      </c>
      <c r="C54" s="63">
        <v>2.5</v>
      </c>
      <c r="D54" s="63">
        <v>582</v>
      </c>
      <c r="E54" s="35">
        <f>+D54/($C$188*2.5)</f>
        <v>6.1505944517833554E-2</v>
      </c>
      <c r="F54" s="29" t="s">
        <v>273</v>
      </c>
      <c r="G54" s="15" t="s">
        <v>274</v>
      </c>
      <c r="H54" s="15" t="s">
        <v>275</v>
      </c>
    </row>
    <row r="55" spans="2:9" ht="17.25" thickBot="1" x14ac:dyDescent="0.35">
      <c r="B55" s="8" t="s">
        <v>26</v>
      </c>
      <c r="G55" s="9">
        <f>+E55*F55</f>
        <v>0</v>
      </c>
    </row>
    <row r="56" spans="2:9" ht="17.25" thickBot="1" x14ac:dyDescent="0.35">
      <c r="B56" s="26" t="s">
        <v>31</v>
      </c>
      <c r="C56" s="27" t="s">
        <v>74</v>
      </c>
      <c r="D56" s="27" t="s">
        <v>32</v>
      </c>
      <c r="E56" s="27" t="s">
        <v>75</v>
      </c>
      <c r="F56" s="27" t="s">
        <v>33</v>
      </c>
      <c r="G56" s="27" t="s">
        <v>43</v>
      </c>
      <c r="H56" s="13" t="s">
        <v>34</v>
      </c>
      <c r="I56" s="7"/>
    </row>
    <row r="57" spans="2:9" ht="17.25" thickBot="1" x14ac:dyDescent="0.35">
      <c r="B57" s="44" t="s">
        <v>47</v>
      </c>
      <c r="C57" s="45">
        <v>2.5</v>
      </c>
      <c r="D57" s="45">
        <v>62.99</v>
      </c>
      <c r="E57" s="46">
        <f>+D57/($C$188*2.5)</f>
        <v>6.6568031704095114E-3</v>
      </c>
      <c r="F57" s="45" t="s">
        <v>48</v>
      </c>
      <c r="G57" s="45" t="s">
        <v>49</v>
      </c>
      <c r="H57" s="47" t="s">
        <v>35</v>
      </c>
      <c r="I57" s="7"/>
    </row>
    <row r="58" spans="2:9" ht="17.25" thickBot="1" x14ac:dyDescent="0.35">
      <c r="B58" s="62" t="s">
        <v>272</v>
      </c>
      <c r="C58" s="63">
        <v>2.5</v>
      </c>
      <c r="D58" s="63">
        <v>102.5</v>
      </c>
      <c r="E58" s="46">
        <f>+D58/($C$188*2.5)</f>
        <v>1.0832232496697489E-2</v>
      </c>
      <c r="F58" s="29" t="s">
        <v>273</v>
      </c>
      <c r="G58" s="15" t="s">
        <v>274</v>
      </c>
      <c r="H58" s="15" t="s">
        <v>275</v>
      </c>
      <c r="I58" s="7"/>
    </row>
    <row r="59" spans="2:9" ht="17.25" thickBot="1" x14ac:dyDescent="0.35">
      <c r="B59" s="8" t="s">
        <v>350</v>
      </c>
      <c r="C59" s="59"/>
      <c r="D59" s="59"/>
      <c r="E59" s="141"/>
      <c r="F59" s="5"/>
      <c r="G59" s="5"/>
      <c r="H59" s="5"/>
      <c r="I59" s="7"/>
    </row>
    <row r="60" spans="2:9" ht="17.25" thickBot="1" x14ac:dyDescent="0.35">
      <c r="B60" s="26" t="s">
        <v>31</v>
      </c>
      <c r="C60" s="27" t="s">
        <v>351</v>
      </c>
      <c r="D60" s="27" t="s">
        <v>32</v>
      </c>
      <c r="E60" s="27" t="s">
        <v>50</v>
      </c>
      <c r="F60" s="27" t="s">
        <v>33</v>
      </c>
      <c r="G60" s="27" t="s">
        <v>43</v>
      </c>
      <c r="H60" s="13" t="s">
        <v>34</v>
      </c>
      <c r="I60" s="7"/>
    </row>
    <row r="61" spans="2:9" ht="17.25" thickBot="1" x14ac:dyDescent="0.35">
      <c r="B61" s="44" t="s">
        <v>352</v>
      </c>
      <c r="C61" s="45">
        <v>1</v>
      </c>
      <c r="D61" s="45">
        <v>34.950000000000003</v>
      </c>
      <c r="E61" s="46">
        <f>+D61/6</f>
        <v>5.8250000000000002</v>
      </c>
      <c r="F61" s="45" t="s">
        <v>205</v>
      </c>
      <c r="G61" s="15" t="s">
        <v>353</v>
      </c>
      <c r="H61" s="74" t="s">
        <v>354</v>
      </c>
      <c r="I61" s="7"/>
    </row>
    <row r="62" spans="2:9" ht="21" thickBot="1" x14ac:dyDescent="0.35">
      <c r="B62" s="8" t="s">
        <v>355</v>
      </c>
      <c r="C62" s="59"/>
      <c r="D62" s="59"/>
      <c r="E62" s="141"/>
      <c r="F62" s="5"/>
      <c r="G62" s="143"/>
      <c r="H62" s="5"/>
      <c r="I62" s="7"/>
    </row>
    <row r="63" spans="2:9" ht="17.25" thickBot="1" x14ac:dyDescent="0.35">
      <c r="B63" s="26" t="s">
        <v>31</v>
      </c>
      <c r="C63" s="27" t="s">
        <v>356</v>
      </c>
      <c r="D63" s="27" t="s">
        <v>32</v>
      </c>
      <c r="E63" s="27" t="s">
        <v>50</v>
      </c>
      <c r="F63" s="27" t="s">
        <v>33</v>
      </c>
      <c r="G63" s="27" t="s">
        <v>43</v>
      </c>
      <c r="H63" s="13" t="s">
        <v>34</v>
      </c>
      <c r="I63" s="7"/>
    </row>
    <row r="64" spans="2:9" ht="17.25" thickBot="1" x14ac:dyDescent="0.35">
      <c r="B64" s="44" t="s">
        <v>352</v>
      </c>
      <c r="C64" s="45">
        <v>1</v>
      </c>
      <c r="D64" s="45">
        <v>159</v>
      </c>
      <c r="E64" s="46">
        <f>+D64/20</f>
        <v>7.95</v>
      </c>
      <c r="F64" s="45" t="s">
        <v>205</v>
      </c>
      <c r="G64" s="15" t="s">
        <v>353</v>
      </c>
      <c r="H64" s="74" t="s">
        <v>357</v>
      </c>
      <c r="I64" s="7"/>
    </row>
    <row r="65" spans="2:9" x14ac:dyDescent="0.3">
      <c r="B65" s="142"/>
      <c r="C65" s="59"/>
      <c r="D65" s="59"/>
      <c r="E65" s="141"/>
      <c r="F65" s="5"/>
      <c r="G65" s="5"/>
      <c r="H65" s="5"/>
      <c r="I65" s="7"/>
    </row>
    <row r="66" spans="2:9" x14ac:dyDescent="0.3">
      <c r="B66" s="43" t="s">
        <v>202</v>
      </c>
      <c r="C66" s="3"/>
      <c r="D66" s="3"/>
      <c r="E66" s="4"/>
      <c r="F66" s="3"/>
      <c r="G66" s="3"/>
      <c r="H66" s="3"/>
      <c r="I66" s="7"/>
    </row>
    <row r="67" spans="2:9" ht="17.25" thickBot="1" x14ac:dyDescent="0.35">
      <c r="B67" s="43" t="s">
        <v>203</v>
      </c>
      <c r="C67" s="3"/>
      <c r="D67" s="3"/>
      <c r="E67" s="4"/>
      <c r="F67" s="3"/>
      <c r="G67" s="3"/>
      <c r="H67" s="3"/>
      <c r="I67" s="7"/>
    </row>
    <row r="68" spans="2:9" ht="17.25" thickBot="1" x14ac:dyDescent="0.35">
      <c r="B68" s="26" t="s">
        <v>31</v>
      </c>
      <c r="C68" s="27" t="s">
        <v>208</v>
      </c>
      <c r="D68" s="27" t="s">
        <v>32</v>
      </c>
      <c r="E68" s="27" t="s">
        <v>209</v>
      </c>
      <c r="F68" s="27" t="s">
        <v>210</v>
      </c>
      <c r="G68" s="27" t="s">
        <v>33</v>
      </c>
      <c r="H68" s="27" t="s">
        <v>43</v>
      </c>
      <c r="I68" s="13" t="s">
        <v>34</v>
      </c>
    </row>
    <row r="69" spans="2:9" x14ac:dyDescent="0.3">
      <c r="B69" s="64" t="s">
        <v>276</v>
      </c>
      <c r="C69" s="65">
        <v>16</v>
      </c>
      <c r="D69" s="66">
        <v>20.95</v>
      </c>
      <c r="E69" s="66">
        <f t="shared" ref="E69:E76" si="2">D69/C69</f>
        <v>1.309375</v>
      </c>
      <c r="F69" s="5">
        <v>16</v>
      </c>
      <c r="G69" s="140">
        <v>8778358321</v>
      </c>
      <c r="H69" s="5"/>
      <c r="I69" s="70" t="s">
        <v>206</v>
      </c>
    </row>
    <row r="70" spans="2:9" x14ac:dyDescent="0.3">
      <c r="B70" s="64" t="s">
        <v>277</v>
      </c>
      <c r="C70" s="65">
        <v>16</v>
      </c>
      <c r="D70" s="66">
        <v>18.3</v>
      </c>
      <c r="E70" s="66">
        <f t="shared" si="2"/>
        <v>1.14375</v>
      </c>
      <c r="F70" s="5">
        <v>16</v>
      </c>
      <c r="G70" s="140">
        <v>3303024203</v>
      </c>
      <c r="H70" s="5"/>
      <c r="I70" s="70" t="s">
        <v>283</v>
      </c>
    </row>
    <row r="71" spans="2:9" x14ac:dyDescent="0.3">
      <c r="B71" s="64" t="s">
        <v>278</v>
      </c>
      <c r="C71" s="65">
        <v>16</v>
      </c>
      <c r="D71" s="66">
        <v>16.29</v>
      </c>
      <c r="E71" s="66">
        <f t="shared" si="2"/>
        <v>1.0181249999999999</v>
      </c>
      <c r="F71" s="5">
        <v>16</v>
      </c>
      <c r="G71" s="140">
        <v>8008880054</v>
      </c>
      <c r="H71" s="5"/>
      <c r="I71" s="140" t="s">
        <v>284</v>
      </c>
    </row>
    <row r="72" spans="2:9" x14ac:dyDescent="0.3">
      <c r="B72" s="64" t="s">
        <v>279</v>
      </c>
      <c r="C72" s="65">
        <v>16</v>
      </c>
      <c r="D72" s="66">
        <v>26.95</v>
      </c>
      <c r="E72" s="66">
        <f t="shared" si="2"/>
        <v>1.684375</v>
      </c>
      <c r="F72" s="5">
        <v>16</v>
      </c>
      <c r="G72" s="140">
        <v>8775646697</v>
      </c>
      <c r="H72" s="5"/>
      <c r="I72" s="70" t="s">
        <v>285</v>
      </c>
    </row>
    <row r="73" spans="2:9" x14ac:dyDescent="0.3">
      <c r="B73" s="64" t="s">
        <v>280</v>
      </c>
      <c r="C73" s="65">
        <v>16</v>
      </c>
      <c r="D73" s="66">
        <v>12.5</v>
      </c>
      <c r="E73" s="66">
        <f t="shared" si="2"/>
        <v>0.78125</v>
      </c>
      <c r="F73" s="5">
        <v>16</v>
      </c>
      <c r="G73" s="140">
        <v>8003161306</v>
      </c>
      <c r="H73" s="5"/>
      <c r="I73" s="140" t="s">
        <v>286</v>
      </c>
    </row>
    <row r="74" spans="2:9" x14ac:dyDescent="0.3">
      <c r="B74" s="64" t="s">
        <v>136</v>
      </c>
      <c r="C74" s="65">
        <v>16</v>
      </c>
      <c r="D74" s="66">
        <v>19.989999999999998</v>
      </c>
      <c r="E74" s="66">
        <f t="shared" si="2"/>
        <v>1.2493749999999999</v>
      </c>
      <c r="F74" s="5">
        <v>16</v>
      </c>
      <c r="G74" s="140">
        <v>8669283390</v>
      </c>
      <c r="H74" s="5"/>
      <c r="I74" s="70" t="s">
        <v>287</v>
      </c>
    </row>
    <row r="75" spans="2:9" x14ac:dyDescent="0.3">
      <c r="B75" s="64" t="s">
        <v>281</v>
      </c>
      <c r="C75" s="65">
        <v>80</v>
      </c>
      <c r="D75" s="66">
        <v>94.99</v>
      </c>
      <c r="E75" s="66">
        <f t="shared" si="2"/>
        <v>1.1873749999999998</v>
      </c>
      <c r="F75" s="5">
        <v>16</v>
      </c>
      <c r="G75" s="140">
        <v>8187247657</v>
      </c>
      <c r="H75" s="5"/>
      <c r="I75" s="70" t="s">
        <v>288</v>
      </c>
    </row>
    <row r="76" spans="2:9" ht="17.25" thickBot="1" x14ac:dyDescent="0.35">
      <c r="B76" s="67" t="s">
        <v>282</v>
      </c>
      <c r="C76" s="68">
        <v>16</v>
      </c>
      <c r="D76" s="69">
        <v>22.95</v>
      </c>
      <c r="E76" s="69">
        <f t="shared" si="2"/>
        <v>1.434375</v>
      </c>
      <c r="F76" s="29">
        <v>16</v>
      </c>
      <c r="G76" s="140">
        <v>8665817378</v>
      </c>
      <c r="H76" s="29"/>
      <c r="I76" s="140" t="s">
        <v>289</v>
      </c>
    </row>
    <row r="77" spans="2:9" x14ac:dyDescent="0.3">
      <c r="B77" s="16"/>
      <c r="C77" s="3"/>
      <c r="D77" s="3"/>
      <c r="E77" s="4"/>
      <c r="F77" s="3"/>
      <c r="G77" s="3"/>
      <c r="H77" s="3"/>
      <c r="I77" s="7"/>
    </row>
    <row r="78" spans="2:9" ht="17.25" thickBot="1" x14ac:dyDescent="0.35">
      <c r="B78" s="43" t="s">
        <v>207</v>
      </c>
      <c r="C78" s="3"/>
      <c r="D78" s="3"/>
      <c r="E78" s="4"/>
      <c r="F78" s="3"/>
      <c r="G78" s="3"/>
      <c r="H78" s="3"/>
      <c r="I78" s="7"/>
    </row>
    <row r="79" spans="2:9" ht="17.25" thickBot="1" x14ac:dyDescent="0.35">
      <c r="B79" s="26" t="s">
        <v>31</v>
      </c>
      <c r="C79" s="27" t="s">
        <v>208</v>
      </c>
      <c r="D79" s="27" t="s">
        <v>32</v>
      </c>
      <c r="E79" s="27" t="s">
        <v>209</v>
      </c>
      <c r="F79" s="27" t="s">
        <v>210</v>
      </c>
      <c r="G79" s="27" t="s">
        <v>33</v>
      </c>
      <c r="H79" s="27" t="s">
        <v>43</v>
      </c>
      <c r="I79" s="13" t="s">
        <v>34</v>
      </c>
    </row>
    <row r="80" spans="2:9" x14ac:dyDescent="0.3">
      <c r="B80" s="18" t="s">
        <v>204</v>
      </c>
      <c r="C80" s="5">
        <v>18</v>
      </c>
      <c r="D80" s="5">
        <v>139.94999999999999</v>
      </c>
      <c r="E80" s="17">
        <f>+D80/C80</f>
        <v>7.7749999999999995</v>
      </c>
      <c r="F80" s="5">
        <v>18</v>
      </c>
      <c r="G80" s="5" t="s">
        <v>205</v>
      </c>
      <c r="H80" s="5"/>
      <c r="I80" s="6" t="s">
        <v>211</v>
      </c>
    </row>
    <row r="81" spans="2:9" x14ac:dyDescent="0.3">
      <c r="B81" s="18" t="s">
        <v>212</v>
      </c>
      <c r="C81" s="5">
        <v>1</v>
      </c>
      <c r="D81" s="5">
        <v>7.39</v>
      </c>
      <c r="E81" s="17">
        <f>+D81/C81</f>
        <v>7.39</v>
      </c>
      <c r="F81" s="5"/>
      <c r="G81" s="3"/>
      <c r="H81" s="5"/>
      <c r="I81" s="14" t="s">
        <v>223</v>
      </c>
    </row>
    <row r="82" spans="2:9" x14ac:dyDescent="0.3">
      <c r="B82" s="18"/>
      <c r="C82" s="5"/>
      <c r="D82" s="5"/>
      <c r="E82" s="17"/>
      <c r="F82" s="5"/>
      <c r="G82" s="5"/>
      <c r="H82" s="5"/>
      <c r="I82" s="6"/>
    </row>
    <row r="83" spans="2:9" ht="17.25" thickBot="1" x14ac:dyDescent="0.35">
      <c r="B83" s="28"/>
      <c r="C83" s="29"/>
      <c r="D83" s="29"/>
      <c r="E83" s="30"/>
      <c r="F83" s="29"/>
      <c r="G83" s="29"/>
      <c r="H83" s="29"/>
      <c r="I83" s="15"/>
    </row>
    <row r="84" spans="2:9" x14ac:dyDescent="0.3">
      <c r="B84" s="5"/>
      <c r="C84" s="5"/>
      <c r="D84" s="5"/>
      <c r="E84" s="17"/>
      <c r="F84" s="5"/>
      <c r="G84" s="5"/>
      <c r="H84" s="5"/>
      <c r="I84" s="5"/>
    </row>
    <row r="85" spans="2:9" ht="17.25" thickBot="1" x14ac:dyDescent="0.35">
      <c r="B85" s="43" t="s">
        <v>213</v>
      </c>
      <c r="C85" s="3"/>
      <c r="D85" s="3"/>
      <c r="E85" s="4"/>
      <c r="F85" s="3"/>
      <c r="G85" s="3"/>
      <c r="H85" s="3"/>
      <c r="I85" s="7"/>
    </row>
    <row r="86" spans="2:9" ht="17.25" thickBot="1" x14ac:dyDescent="0.35">
      <c r="B86" s="26" t="s">
        <v>31</v>
      </c>
      <c r="C86" s="27" t="s">
        <v>218</v>
      </c>
      <c r="D86" s="27" t="s">
        <v>32</v>
      </c>
      <c r="E86" s="27" t="s">
        <v>75</v>
      </c>
      <c r="F86" s="27" t="s">
        <v>222</v>
      </c>
      <c r="G86" s="27" t="s">
        <v>33</v>
      </c>
      <c r="H86" s="27" t="s">
        <v>43</v>
      </c>
      <c r="I86" s="13" t="s">
        <v>34</v>
      </c>
    </row>
    <row r="87" spans="2:9" x14ac:dyDescent="0.3">
      <c r="B87" s="18" t="s">
        <v>204</v>
      </c>
      <c r="C87" s="5" t="s">
        <v>220</v>
      </c>
      <c r="D87" s="5">
        <v>229.95</v>
      </c>
      <c r="E87" s="17">
        <f>+D87/C196</f>
        <v>0.2429862101759391</v>
      </c>
      <c r="F87" s="5" t="s">
        <v>220</v>
      </c>
      <c r="G87" s="5" t="s">
        <v>205</v>
      </c>
      <c r="H87" s="5"/>
      <c r="I87" s="6" t="s">
        <v>214</v>
      </c>
    </row>
    <row r="88" spans="2:9" x14ac:dyDescent="0.3">
      <c r="B88" s="18" t="s">
        <v>212</v>
      </c>
      <c r="C88" s="5" t="s">
        <v>221</v>
      </c>
      <c r="D88" s="5">
        <v>5.94</v>
      </c>
      <c r="E88" s="17">
        <f>+D88/C199</f>
        <v>0.20085529399998173</v>
      </c>
      <c r="F88" s="5" t="s">
        <v>221</v>
      </c>
      <c r="G88" s="3"/>
      <c r="H88" s="5"/>
      <c r="I88" s="14" t="s">
        <v>223</v>
      </c>
    </row>
    <row r="89" spans="2:9" x14ac:dyDescent="0.3">
      <c r="B89" s="18"/>
      <c r="C89" s="5"/>
      <c r="D89" s="5"/>
      <c r="E89" s="17"/>
      <c r="F89" s="5"/>
      <c r="G89" s="5"/>
      <c r="H89" s="5"/>
      <c r="I89" s="6"/>
    </row>
    <row r="90" spans="2:9" ht="17.25" thickBot="1" x14ac:dyDescent="0.35">
      <c r="B90" s="28"/>
      <c r="C90" s="29"/>
      <c r="D90" s="29"/>
      <c r="E90" s="30"/>
      <c r="F90" s="29"/>
      <c r="G90" s="29"/>
      <c r="H90" s="29"/>
      <c r="I90" s="15"/>
    </row>
    <row r="91" spans="2:9" x14ac:dyDescent="0.3">
      <c r="B91" s="5"/>
      <c r="C91" s="5"/>
      <c r="D91" s="5"/>
      <c r="E91" s="17"/>
      <c r="F91" s="5"/>
      <c r="G91" s="5"/>
      <c r="H91" s="5"/>
      <c r="I91" s="5"/>
    </row>
    <row r="92" spans="2:9" ht="17.25" thickBot="1" x14ac:dyDescent="0.35">
      <c r="B92" s="43" t="s">
        <v>215</v>
      </c>
      <c r="C92" s="3"/>
      <c r="D92" s="3"/>
      <c r="E92" s="4"/>
      <c r="F92" s="3"/>
      <c r="G92" s="3"/>
      <c r="H92" s="3"/>
      <c r="I92" s="7"/>
    </row>
    <row r="93" spans="2:9" ht="17.25" thickBot="1" x14ac:dyDescent="0.35">
      <c r="B93" s="26" t="s">
        <v>31</v>
      </c>
      <c r="C93" s="27" t="s">
        <v>74</v>
      </c>
      <c r="D93" s="27" t="s">
        <v>32</v>
      </c>
      <c r="E93" s="27" t="s">
        <v>75</v>
      </c>
      <c r="F93" s="27" t="s">
        <v>216</v>
      </c>
      <c r="G93" s="27" t="s">
        <v>33</v>
      </c>
      <c r="H93" s="27" t="s">
        <v>43</v>
      </c>
      <c r="I93" s="13" t="s">
        <v>34</v>
      </c>
    </row>
    <row r="94" spans="2:9" x14ac:dyDescent="0.3">
      <c r="B94" s="18" t="s">
        <v>204</v>
      </c>
      <c r="C94" s="5">
        <v>1</v>
      </c>
      <c r="D94" s="5">
        <v>74.95</v>
      </c>
      <c r="E94" s="17">
        <f>+D94/$C$188</f>
        <v>1.9801849405548216E-2</v>
      </c>
      <c r="F94" s="5">
        <v>1</v>
      </c>
      <c r="G94" s="5" t="s">
        <v>205</v>
      </c>
      <c r="H94" s="5"/>
      <c r="I94" s="6" t="s">
        <v>217</v>
      </c>
    </row>
    <row r="95" spans="2:9" x14ac:dyDescent="0.3">
      <c r="B95" s="18" t="s">
        <v>224</v>
      </c>
      <c r="C95" s="5">
        <v>1</v>
      </c>
      <c r="D95" s="5">
        <v>95</v>
      </c>
      <c r="E95" s="17">
        <f>+D95/$C$188</f>
        <v>2.5099075297225892E-2</v>
      </c>
      <c r="F95" s="5">
        <v>1</v>
      </c>
      <c r="G95" s="3" t="s">
        <v>225</v>
      </c>
      <c r="H95" s="5"/>
      <c r="I95" s="14" t="s">
        <v>226</v>
      </c>
    </row>
    <row r="96" spans="2:9" x14ac:dyDescent="0.3">
      <c r="B96" s="18"/>
      <c r="C96" s="5"/>
      <c r="D96" s="5"/>
      <c r="E96" s="17"/>
      <c r="F96" s="5"/>
      <c r="G96" s="5"/>
      <c r="H96" s="5"/>
      <c r="I96" s="6"/>
    </row>
    <row r="97" spans="2:9" ht="17.25" thickBot="1" x14ac:dyDescent="0.35">
      <c r="B97" s="28"/>
      <c r="C97" s="29"/>
      <c r="D97" s="29"/>
      <c r="E97" s="30"/>
      <c r="F97" s="29"/>
      <c r="G97" s="29"/>
      <c r="H97" s="29"/>
      <c r="I97" s="15"/>
    </row>
    <row r="98" spans="2:9" x14ac:dyDescent="0.3">
      <c r="B98" s="5"/>
      <c r="C98" s="5"/>
      <c r="D98" s="5"/>
      <c r="E98" s="17"/>
      <c r="F98" s="5"/>
      <c r="G98" s="5"/>
      <c r="H98" s="5"/>
      <c r="I98" s="5"/>
    </row>
    <row r="99" spans="2:9" x14ac:dyDescent="0.3">
      <c r="B99" s="1" t="s">
        <v>290</v>
      </c>
      <c r="C99" s="5"/>
      <c r="D99" s="5"/>
      <c r="E99" s="17"/>
      <c r="F99" s="5"/>
      <c r="G99" s="5"/>
      <c r="H99" s="5"/>
      <c r="I99" s="5"/>
    </row>
    <row r="100" spans="2:9" ht="17.25" thickBot="1" x14ac:dyDescent="0.35">
      <c r="B100" s="1" t="s">
        <v>291</v>
      </c>
      <c r="C100" s="5"/>
      <c r="D100" s="5"/>
      <c r="E100" s="17"/>
      <c r="F100" s="5"/>
      <c r="G100" s="5"/>
      <c r="H100" s="5"/>
      <c r="I100" s="5"/>
    </row>
    <row r="101" spans="2:9" ht="17.25" thickBot="1" x14ac:dyDescent="0.35">
      <c r="B101" s="26" t="s">
        <v>31</v>
      </c>
      <c r="C101" s="27" t="s">
        <v>51</v>
      </c>
      <c r="D101" s="27" t="s">
        <v>32</v>
      </c>
      <c r="E101" s="27" t="s">
        <v>209</v>
      </c>
      <c r="F101" s="27" t="s">
        <v>216</v>
      </c>
      <c r="G101" s="27" t="s">
        <v>33</v>
      </c>
      <c r="H101" s="27" t="s">
        <v>43</v>
      </c>
      <c r="I101" s="13" t="s">
        <v>34</v>
      </c>
    </row>
    <row r="102" spans="2:9" x14ac:dyDescent="0.3">
      <c r="B102" s="18" t="s">
        <v>293</v>
      </c>
      <c r="C102" s="5">
        <v>5</v>
      </c>
      <c r="D102" s="5">
        <v>85</v>
      </c>
      <c r="E102" s="17">
        <f>+D102/($C$192*$C$102)</f>
        <v>1.0625</v>
      </c>
      <c r="F102" s="5">
        <v>1</v>
      </c>
      <c r="G102" s="5"/>
      <c r="H102" s="5"/>
      <c r="I102" s="6" t="s">
        <v>292</v>
      </c>
    </row>
    <row r="103" spans="2:9" x14ac:dyDescent="0.3">
      <c r="B103" s="18" t="s">
        <v>295</v>
      </c>
      <c r="C103" s="5">
        <v>5</v>
      </c>
      <c r="D103" s="5">
        <v>85.95</v>
      </c>
      <c r="E103" s="17">
        <f>+D103/($C$192*$C$102)</f>
        <v>1.0743750000000001</v>
      </c>
      <c r="F103" s="5"/>
      <c r="G103" s="3"/>
      <c r="H103" s="5"/>
      <c r="I103" s="14" t="s">
        <v>294</v>
      </c>
    </row>
    <row r="104" spans="2:9" ht="17.25" thickBot="1" x14ac:dyDescent="0.35">
      <c r="B104" s="28"/>
      <c r="C104" s="29"/>
      <c r="D104" s="29"/>
      <c r="E104" s="30"/>
      <c r="F104" s="29"/>
      <c r="G104" s="29"/>
      <c r="H104" s="29"/>
      <c r="I104" s="15"/>
    </row>
    <row r="105" spans="2:9" x14ac:dyDescent="0.3">
      <c r="B105" s="5"/>
      <c r="C105" s="5"/>
      <c r="D105" s="5"/>
      <c r="E105" s="17"/>
      <c r="F105" s="5"/>
      <c r="G105" s="5"/>
      <c r="H105" s="5"/>
      <c r="I105" s="5"/>
    </row>
    <row r="106" spans="2:9" ht="17.25" thickBot="1" x14ac:dyDescent="0.35">
      <c r="B106" s="1" t="s">
        <v>296</v>
      </c>
      <c r="C106" s="5"/>
      <c r="D106" s="5"/>
      <c r="E106" s="17"/>
      <c r="F106" s="5"/>
      <c r="G106" s="5"/>
      <c r="H106" s="5"/>
      <c r="I106" s="5"/>
    </row>
    <row r="107" spans="2:9" ht="17.25" thickBot="1" x14ac:dyDescent="0.35">
      <c r="B107" s="26" t="s">
        <v>31</v>
      </c>
      <c r="C107" s="27" t="s">
        <v>298</v>
      </c>
      <c r="D107" s="27" t="s">
        <v>32</v>
      </c>
      <c r="E107" s="27" t="s">
        <v>299</v>
      </c>
      <c r="F107" s="27" t="s">
        <v>216</v>
      </c>
      <c r="G107" s="27" t="s">
        <v>33</v>
      </c>
      <c r="H107" s="27" t="s">
        <v>43</v>
      </c>
      <c r="I107" s="13" t="s">
        <v>34</v>
      </c>
    </row>
    <row r="108" spans="2:9" x14ac:dyDescent="0.3">
      <c r="B108" s="18" t="s">
        <v>295</v>
      </c>
      <c r="C108" s="5">
        <v>2.5</v>
      </c>
      <c r="D108" s="5">
        <v>249.95</v>
      </c>
      <c r="E108" s="17">
        <f>+D108/($C$108*8)</f>
        <v>12.497499999999999</v>
      </c>
      <c r="F108" s="5">
        <v>2.5</v>
      </c>
      <c r="G108" s="5"/>
      <c r="H108" s="5"/>
      <c r="I108" s="6" t="s">
        <v>297</v>
      </c>
    </row>
    <row r="109" spans="2:9" x14ac:dyDescent="0.3">
      <c r="B109" s="18"/>
      <c r="C109" s="5"/>
      <c r="D109" s="5"/>
      <c r="E109" s="17"/>
      <c r="F109" s="5"/>
      <c r="G109" s="3"/>
      <c r="H109" s="5"/>
      <c r="I109" s="14"/>
    </row>
    <row r="110" spans="2:9" x14ac:dyDescent="0.3">
      <c r="B110" s="5"/>
      <c r="C110" s="5"/>
      <c r="D110" s="5"/>
      <c r="E110" s="17"/>
      <c r="F110" s="5"/>
      <c r="G110" s="5"/>
      <c r="H110" s="5"/>
      <c r="I110" s="5"/>
    </row>
    <row r="111" spans="2:9" x14ac:dyDescent="0.3">
      <c r="B111" s="5"/>
      <c r="C111" s="5"/>
      <c r="D111" s="5"/>
      <c r="E111" s="17"/>
      <c r="F111" s="5"/>
      <c r="G111" s="5"/>
      <c r="H111" s="5"/>
      <c r="I111" s="5"/>
    </row>
    <row r="112" spans="2:9" x14ac:dyDescent="0.3">
      <c r="B112" s="5"/>
      <c r="C112" s="5"/>
      <c r="D112" s="5"/>
      <c r="E112" s="17"/>
      <c r="F112" s="5"/>
      <c r="G112" s="5"/>
      <c r="H112" s="5"/>
      <c r="I112" s="5"/>
    </row>
    <row r="113" spans="2:9" ht="17.25" thickBot="1" x14ac:dyDescent="0.35">
      <c r="B113" s="8" t="s">
        <v>24</v>
      </c>
    </row>
    <row r="114" spans="2:9" ht="17.25" thickBot="1" x14ac:dyDescent="0.35">
      <c r="B114" s="26" t="s">
        <v>31</v>
      </c>
      <c r="C114" s="27" t="s">
        <v>81</v>
      </c>
      <c r="D114" s="27" t="s">
        <v>32</v>
      </c>
      <c r="E114" s="27" t="s">
        <v>175</v>
      </c>
      <c r="F114" s="27" t="s">
        <v>127</v>
      </c>
      <c r="G114" s="27" t="s">
        <v>33</v>
      </c>
      <c r="H114" s="27" t="s">
        <v>43</v>
      </c>
      <c r="I114" s="13" t="s">
        <v>34</v>
      </c>
    </row>
    <row r="115" spans="2:9" x14ac:dyDescent="0.3">
      <c r="B115" s="19" t="s">
        <v>47</v>
      </c>
      <c r="C115" s="3">
        <v>1</v>
      </c>
      <c r="D115" s="3">
        <v>124.99</v>
      </c>
      <c r="E115" s="4">
        <f>+D115/16000</f>
        <v>7.8118749999999994E-3</v>
      </c>
      <c r="F115" s="4" t="s">
        <v>128</v>
      </c>
      <c r="G115" s="3" t="s">
        <v>48</v>
      </c>
      <c r="H115" s="3" t="s">
        <v>49</v>
      </c>
      <c r="I115" s="32" t="s">
        <v>35</v>
      </c>
    </row>
    <row r="116" spans="2:9" x14ac:dyDescent="0.3">
      <c r="B116" s="18" t="s">
        <v>120</v>
      </c>
      <c r="C116" s="3">
        <v>1</v>
      </c>
      <c r="D116" s="3">
        <v>169.95</v>
      </c>
      <c r="E116" s="4">
        <f t="shared" ref="E116:E119" si="3">+D116/16000</f>
        <v>1.0621874999999999E-2</v>
      </c>
      <c r="F116" s="4" t="s">
        <v>129</v>
      </c>
      <c r="G116" s="3" t="s">
        <v>121</v>
      </c>
      <c r="H116" s="3" t="s">
        <v>123</v>
      </c>
      <c r="I116" s="14" t="s">
        <v>122</v>
      </c>
    </row>
    <row r="117" spans="2:9" x14ac:dyDescent="0.3">
      <c r="B117" s="18" t="s">
        <v>131</v>
      </c>
      <c r="C117" s="5">
        <v>1</v>
      </c>
      <c r="D117" s="5">
        <v>264</v>
      </c>
      <c r="E117" s="4">
        <f t="shared" si="3"/>
        <v>1.6500000000000001E-2</v>
      </c>
      <c r="F117" s="5" t="s">
        <v>132</v>
      </c>
      <c r="G117" s="3" t="s">
        <v>133</v>
      </c>
      <c r="H117" s="5"/>
      <c r="I117" s="14" t="s">
        <v>130</v>
      </c>
    </row>
    <row r="118" spans="2:9" x14ac:dyDescent="0.3">
      <c r="B118" s="18" t="s">
        <v>136</v>
      </c>
      <c r="C118" s="5">
        <v>1</v>
      </c>
      <c r="D118" s="5">
        <v>169.95</v>
      </c>
      <c r="E118" s="4">
        <f t="shared" si="3"/>
        <v>1.0621874999999999E-2</v>
      </c>
      <c r="F118" s="5" t="s">
        <v>132</v>
      </c>
      <c r="G118" s="3" t="s">
        <v>137</v>
      </c>
      <c r="H118" s="5" t="s">
        <v>134</v>
      </c>
      <c r="I118" s="6" t="s">
        <v>135</v>
      </c>
    </row>
    <row r="119" spans="2:9" ht="17.25" thickBot="1" x14ac:dyDescent="0.35">
      <c r="B119" s="28" t="s">
        <v>141</v>
      </c>
      <c r="C119" s="29">
        <v>1</v>
      </c>
      <c r="D119" s="29">
        <f>+(181.6+162.95)/2</f>
        <v>172.27499999999998</v>
      </c>
      <c r="E119" s="23">
        <f t="shared" si="3"/>
        <v>1.0767187499999999E-2</v>
      </c>
      <c r="F119" s="29" t="s">
        <v>142</v>
      </c>
      <c r="G119" s="22" t="s">
        <v>139</v>
      </c>
      <c r="H119" s="29" t="s">
        <v>138</v>
      </c>
      <c r="I119" s="15" t="s">
        <v>140</v>
      </c>
    </row>
    <row r="120" spans="2:9" x14ac:dyDescent="0.3">
      <c r="E120" s="4"/>
      <c r="G120" s="3"/>
    </row>
    <row r="121" spans="2:9" ht="17.25" thickBot="1" x14ac:dyDescent="0.35">
      <c r="B121" s="8" t="s">
        <v>82</v>
      </c>
    </row>
    <row r="122" spans="2:9" ht="17.25" thickBot="1" x14ac:dyDescent="0.35">
      <c r="B122" s="26" t="s">
        <v>31</v>
      </c>
      <c r="C122" s="27" t="s">
        <v>143</v>
      </c>
      <c r="D122" s="27" t="s">
        <v>32</v>
      </c>
      <c r="E122" s="27" t="s">
        <v>144</v>
      </c>
      <c r="F122" s="27" t="s">
        <v>127</v>
      </c>
      <c r="G122" s="27" t="s">
        <v>33</v>
      </c>
      <c r="H122" s="27" t="s">
        <v>43</v>
      </c>
      <c r="I122" s="13" t="s">
        <v>34</v>
      </c>
    </row>
    <row r="123" spans="2:9" x14ac:dyDescent="0.3">
      <c r="B123" s="18" t="s">
        <v>141</v>
      </c>
      <c r="C123" s="5">
        <v>25</v>
      </c>
      <c r="D123" s="5">
        <v>16.5</v>
      </c>
      <c r="E123" s="5">
        <f>+D123/C123</f>
        <v>0.66</v>
      </c>
      <c r="F123" s="5">
        <v>25</v>
      </c>
      <c r="G123" s="3" t="s">
        <v>139</v>
      </c>
      <c r="H123" s="5" t="s">
        <v>138</v>
      </c>
      <c r="I123" s="14" t="s">
        <v>140</v>
      </c>
    </row>
    <row r="124" spans="2:9" ht="17.25" thickBot="1" x14ac:dyDescent="0.35">
      <c r="B124" s="18" t="s">
        <v>145</v>
      </c>
      <c r="C124" s="5">
        <v>1</v>
      </c>
      <c r="D124" s="5">
        <v>0.99</v>
      </c>
      <c r="E124" s="5">
        <f>+D124/C124</f>
        <v>0.99</v>
      </c>
      <c r="F124" s="5">
        <v>1</v>
      </c>
      <c r="G124" s="3" t="s">
        <v>148</v>
      </c>
      <c r="H124" s="5" t="s">
        <v>147</v>
      </c>
      <c r="I124" s="14" t="s">
        <v>146</v>
      </c>
    </row>
    <row r="125" spans="2:9" ht="17.25" thickBot="1" x14ac:dyDescent="0.35">
      <c r="B125" s="62" t="s">
        <v>272</v>
      </c>
      <c r="C125" s="29">
        <v>1</v>
      </c>
      <c r="D125" s="29">
        <v>0.45</v>
      </c>
      <c r="E125" s="29">
        <f>+D125/C125</f>
        <v>0.45</v>
      </c>
      <c r="F125" s="29">
        <v>1</v>
      </c>
      <c r="G125" s="29" t="s">
        <v>273</v>
      </c>
      <c r="H125" s="15" t="s">
        <v>274</v>
      </c>
      <c r="I125" s="15" t="s">
        <v>275</v>
      </c>
    </row>
    <row r="126" spans="2:9" x14ac:dyDescent="0.3">
      <c r="B126" s="8"/>
    </row>
    <row r="128" spans="2:9" ht="17.25" thickBot="1" x14ac:dyDescent="0.35">
      <c r="B128" s="8" t="s">
        <v>83</v>
      </c>
    </row>
    <row r="129" spans="2:9" ht="17.25" thickBot="1" x14ac:dyDescent="0.35">
      <c r="B129" s="26" t="s">
        <v>31</v>
      </c>
      <c r="C129" s="27" t="s">
        <v>150</v>
      </c>
      <c r="D129" s="27" t="s">
        <v>32</v>
      </c>
      <c r="E129" s="27" t="s">
        <v>151</v>
      </c>
      <c r="F129" s="27"/>
      <c r="G129" s="27" t="s">
        <v>33</v>
      </c>
      <c r="H129" s="27" t="s">
        <v>43</v>
      </c>
      <c r="I129" s="13" t="s">
        <v>34</v>
      </c>
    </row>
    <row r="130" spans="2:9" ht="17.25" thickBot="1" x14ac:dyDescent="0.35">
      <c r="B130" s="19" t="s">
        <v>47</v>
      </c>
      <c r="C130" s="3">
        <v>1</v>
      </c>
      <c r="D130" s="3">
        <v>6.99</v>
      </c>
      <c r="E130" s="4">
        <f>+D130/C130</f>
        <v>6.99</v>
      </c>
      <c r="F130" s="4"/>
      <c r="G130" s="3" t="s">
        <v>48</v>
      </c>
      <c r="H130" s="3" t="s">
        <v>49</v>
      </c>
      <c r="I130" s="20" t="s">
        <v>35</v>
      </c>
    </row>
    <row r="131" spans="2:9" ht="17.25" thickBot="1" x14ac:dyDescent="0.35">
      <c r="B131" s="62" t="s">
        <v>272</v>
      </c>
      <c r="C131" s="3">
        <v>1</v>
      </c>
      <c r="D131" s="3">
        <v>7</v>
      </c>
      <c r="E131" s="4">
        <f>+D131/C131</f>
        <v>7</v>
      </c>
      <c r="F131" s="4"/>
      <c r="G131" s="29" t="s">
        <v>273</v>
      </c>
      <c r="H131" s="15" t="s">
        <v>274</v>
      </c>
      <c r="I131" s="15" t="s">
        <v>275</v>
      </c>
    </row>
    <row r="132" spans="2:9" ht="17.25" thickBot="1" x14ac:dyDescent="0.35">
      <c r="B132" s="28" t="s">
        <v>141</v>
      </c>
      <c r="C132" s="22">
        <v>1</v>
      </c>
      <c r="D132" s="22">
        <v>8.3000000000000007</v>
      </c>
      <c r="E132" s="23">
        <f>+D132/C132</f>
        <v>8.3000000000000007</v>
      </c>
      <c r="F132" s="23"/>
      <c r="G132" s="22" t="s">
        <v>139</v>
      </c>
      <c r="H132" s="29" t="s">
        <v>138</v>
      </c>
      <c r="I132" s="25" t="s">
        <v>140</v>
      </c>
    </row>
    <row r="133" spans="2:9" x14ac:dyDescent="0.3">
      <c r="B133" s="16"/>
      <c r="C133" s="3"/>
      <c r="D133" s="3"/>
      <c r="E133" s="4"/>
      <c r="F133" s="4"/>
      <c r="G133" s="3"/>
      <c r="H133" s="3"/>
      <c r="I133" s="3"/>
    </row>
    <row r="134" spans="2:9" ht="17.25" thickBot="1" x14ac:dyDescent="0.35">
      <c r="B134" s="8" t="s">
        <v>149</v>
      </c>
      <c r="C134" s="3"/>
      <c r="D134" s="3"/>
      <c r="E134" s="4"/>
      <c r="F134" s="4"/>
      <c r="G134" s="3"/>
      <c r="H134" s="3"/>
      <c r="I134" s="3"/>
    </row>
    <row r="135" spans="2:9" ht="17.25" thickBot="1" x14ac:dyDescent="0.35">
      <c r="B135" s="26" t="s">
        <v>31</v>
      </c>
      <c r="C135" s="27" t="s">
        <v>153</v>
      </c>
      <c r="D135" s="27" t="s">
        <v>32</v>
      </c>
      <c r="E135" s="27" t="s">
        <v>176</v>
      </c>
      <c r="F135" s="27"/>
      <c r="G135" s="27" t="s">
        <v>33</v>
      </c>
      <c r="H135" s="27" t="s">
        <v>43</v>
      </c>
      <c r="I135" s="13" t="s">
        <v>34</v>
      </c>
    </row>
    <row r="136" spans="2:9" x14ac:dyDescent="0.3">
      <c r="B136" s="34" t="s">
        <v>152</v>
      </c>
      <c r="C136" s="3" t="s">
        <v>154</v>
      </c>
      <c r="D136" s="3">
        <v>63.99</v>
      </c>
      <c r="E136" s="4">
        <f>+D136/1000</f>
        <v>6.3990000000000005E-2</v>
      </c>
      <c r="F136" s="4"/>
      <c r="G136" s="33" t="s">
        <v>156</v>
      </c>
      <c r="H136" s="3" t="s">
        <v>157</v>
      </c>
      <c r="I136" s="20" t="s">
        <v>155</v>
      </c>
    </row>
    <row r="137" spans="2:9" x14ac:dyDescent="0.3">
      <c r="B137" s="18" t="s">
        <v>141</v>
      </c>
      <c r="C137" s="3" t="s">
        <v>154</v>
      </c>
      <c r="D137" s="3">
        <v>67.41</v>
      </c>
      <c r="E137" s="4">
        <f>+D137/1000</f>
        <v>6.7409999999999998E-2</v>
      </c>
      <c r="F137" s="4"/>
      <c r="G137" s="3" t="s">
        <v>139</v>
      </c>
      <c r="H137" s="5" t="s">
        <v>138</v>
      </c>
      <c r="I137" s="20" t="s">
        <v>140</v>
      </c>
    </row>
    <row r="138" spans="2:9" ht="17.25" thickBot="1" x14ac:dyDescent="0.35">
      <c r="B138" s="28" t="s">
        <v>136</v>
      </c>
      <c r="C138" s="22" t="s">
        <v>154</v>
      </c>
      <c r="D138" s="22">
        <v>74.95</v>
      </c>
      <c r="E138" s="23">
        <f>+D138/1000</f>
        <v>7.4950000000000003E-2</v>
      </c>
      <c r="F138" s="23"/>
      <c r="G138" s="22" t="s">
        <v>137</v>
      </c>
      <c r="H138" s="29" t="s">
        <v>134</v>
      </c>
      <c r="I138" s="15" t="s">
        <v>158</v>
      </c>
    </row>
    <row r="139" spans="2:9" ht="17.25" thickBot="1" x14ac:dyDescent="0.35">
      <c r="B139" s="62"/>
      <c r="C139" s="3"/>
      <c r="D139" s="3"/>
      <c r="E139" s="4"/>
      <c r="F139" s="4"/>
      <c r="G139" s="3"/>
      <c r="H139" s="5"/>
      <c r="I139" s="5"/>
    </row>
    <row r="140" spans="2:9" x14ac:dyDescent="0.3">
      <c r="B140" s="5"/>
      <c r="C140" s="3"/>
      <c r="D140" s="3"/>
      <c r="E140" s="4"/>
      <c r="F140" s="4"/>
      <c r="G140" s="3"/>
      <c r="H140" s="5"/>
      <c r="I140" s="5"/>
    </row>
    <row r="141" spans="2:9" ht="17.25" thickBot="1" x14ac:dyDescent="0.35">
      <c r="B141" s="5"/>
      <c r="C141" s="3"/>
      <c r="D141" s="3"/>
      <c r="E141" s="4"/>
      <c r="F141" s="4"/>
      <c r="G141" s="3"/>
      <c r="H141" s="5"/>
      <c r="I141" s="5"/>
    </row>
    <row r="142" spans="2:9" ht="17.25" thickBot="1" x14ac:dyDescent="0.35">
      <c r="B142" s="55" t="s">
        <v>266</v>
      </c>
      <c r="C142" s="56" t="s">
        <v>267</v>
      </c>
      <c r="D142" s="56" t="s">
        <v>268</v>
      </c>
      <c r="E142" s="56" t="s">
        <v>269</v>
      </c>
      <c r="F142" s="56" t="s">
        <v>270</v>
      </c>
      <c r="G142" s="56" t="s">
        <v>271</v>
      </c>
      <c r="H142" s="57" t="s">
        <v>33</v>
      </c>
      <c r="I142" s="5"/>
    </row>
    <row r="143" spans="2:9" ht="66" x14ac:dyDescent="0.3">
      <c r="B143" s="34" t="s">
        <v>257</v>
      </c>
      <c r="C143" s="16" t="s">
        <v>258</v>
      </c>
      <c r="D143" s="16">
        <v>1</v>
      </c>
      <c r="E143" s="16">
        <v>10.66</v>
      </c>
      <c r="F143" s="16">
        <v>10.66</v>
      </c>
      <c r="G143" s="16" t="s">
        <v>259</v>
      </c>
      <c r="H143" s="53">
        <v>7273912300</v>
      </c>
      <c r="I143" s="5"/>
    </row>
    <row r="144" spans="2:9" ht="49.5" x14ac:dyDescent="0.3">
      <c r="B144" s="34" t="s">
        <v>260</v>
      </c>
      <c r="C144" s="16" t="s">
        <v>261</v>
      </c>
      <c r="D144" s="16">
        <v>100</v>
      </c>
      <c r="E144" s="16">
        <v>600</v>
      </c>
      <c r="F144" s="16">
        <v>6</v>
      </c>
      <c r="G144" s="16" t="s">
        <v>262</v>
      </c>
      <c r="H144" s="53" t="s">
        <v>263</v>
      </c>
      <c r="I144" s="5"/>
    </row>
    <row r="145" spans="2:9" ht="33.75" thickBot="1" x14ac:dyDescent="0.35">
      <c r="B145" s="31" t="s">
        <v>264</v>
      </c>
      <c r="C145" s="24" t="s">
        <v>261</v>
      </c>
      <c r="D145" s="24">
        <v>1</v>
      </c>
      <c r="E145" s="24">
        <v>8.9499999999999993</v>
      </c>
      <c r="F145" s="24">
        <v>8.9499999999999993</v>
      </c>
      <c r="G145" s="58" t="s">
        <v>265</v>
      </c>
      <c r="H145" s="54">
        <v>18004639999</v>
      </c>
      <c r="I145" s="5"/>
    </row>
    <row r="146" spans="2:9" x14ac:dyDescent="0.3">
      <c r="B146" s="5"/>
      <c r="C146" s="3"/>
      <c r="D146" s="3"/>
      <c r="E146" s="4"/>
      <c r="F146" s="4"/>
      <c r="G146" s="3"/>
      <c r="H146" s="5"/>
      <c r="I146" s="5"/>
    </row>
    <row r="147" spans="2:9" x14ac:dyDescent="0.3">
      <c r="B147" s="5"/>
      <c r="C147" s="3"/>
      <c r="D147" s="3"/>
      <c r="E147" s="4"/>
      <c r="F147" s="4"/>
      <c r="G147" s="3"/>
      <c r="H147" s="5"/>
      <c r="I147" s="5"/>
    </row>
    <row r="149" spans="2:9" s="7" customFormat="1" x14ac:dyDescent="0.3">
      <c r="B149" s="39"/>
      <c r="C149" s="39"/>
      <c r="D149" s="139" t="s">
        <v>190</v>
      </c>
      <c r="E149" s="39"/>
      <c r="F149" s="39"/>
      <c r="G149" s="9"/>
      <c r="H149" s="9"/>
      <c r="I149" s="9"/>
    </row>
    <row r="151" spans="2:9" ht="17.25" thickBot="1" x14ac:dyDescent="0.35">
      <c r="B151" s="8" t="s">
        <v>86</v>
      </c>
    </row>
    <row r="152" spans="2:9" ht="17.25" thickBot="1" x14ac:dyDescent="0.35">
      <c r="B152" s="26" t="s">
        <v>36</v>
      </c>
      <c r="C152" s="27" t="s">
        <v>84</v>
      </c>
      <c r="D152" s="13" t="s">
        <v>85</v>
      </c>
    </row>
    <row r="153" spans="2:9" x14ac:dyDescent="0.3">
      <c r="B153" s="71" t="s">
        <v>2</v>
      </c>
      <c r="C153" s="72">
        <v>7</v>
      </c>
      <c r="D153" s="73" t="s">
        <v>301</v>
      </c>
    </row>
    <row r="155" spans="2:9" ht="17.25" thickBot="1" x14ac:dyDescent="0.35">
      <c r="B155" s="8" t="s">
        <v>194</v>
      </c>
    </row>
    <row r="156" spans="2:9" ht="17.25" thickBot="1" x14ac:dyDescent="0.35">
      <c r="B156" s="26" t="s">
        <v>196</v>
      </c>
      <c r="C156" s="27" t="s">
        <v>195</v>
      </c>
      <c r="D156" s="13" t="s">
        <v>200</v>
      </c>
    </row>
    <row r="157" spans="2:9" x14ac:dyDescent="0.3">
      <c r="B157" s="42" t="s">
        <v>197</v>
      </c>
      <c r="C157" s="5">
        <v>2</v>
      </c>
      <c r="D157" s="6" t="s">
        <v>201</v>
      </c>
    </row>
    <row r="158" spans="2:9" x14ac:dyDescent="0.3">
      <c r="B158" s="18" t="s">
        <v>198</v>
      </c>
      <c r="C158" s="5">
        <v>2.5</v>
      </c>
      <c r="D158" s="6" t="s">
        <v>201</v>
      </c>
    </row>
    <row r="159" spans="2:9" ht="17.25" thickBot="1" x14ac:dyDescent="0.35">
      <c r="B159" s="28" t="s">
        <v>199</v>
      </c>
      <c r="C159" s="29">
        <v>3</v>
      </c>
      <c r="D159" s="15" t="s">
        <v>201</v>
      </c>
    </row>
    <row r="161" spans="2:6" ht="17.25" thickBot="1" x14ac:dyDescent="0.35">
      <c r="B161" s="8" t="s">
        <v>191</v>
      </c>
    </row>
    <row r="162" spans="2:6" ht="17.25" thickBot="1" x14ac:dyDescent="0.35">
      <c r="B162" s="26"/>
      <c r="C162" s="27" t="s">
        <v>160</v>
      </c>
      <c r="D162" s="27" t="s">
        <v>161</v>
      </c>
      <c r="E162" s="27" t="s">
        <v>162</v>
      </c>
      <c r="F162" s="13" t="s">
        <v>34</v>
      </c>
    </row>
    <row r="163" spans="2:6" x14ac:dyDescent="0.3">
      <c r="B163" s="19" t="s">
        <v>163</v>
      </c>
      <c r="C163" s="40">
        <v>30</v>
      </c>
      <c r="D163" s="40">
        <v>10</v>
      </c>
      <c r="E163" s="3"/>
      <c r="F163" s="14" t="s">
        <v>192</v>
      </c>
    </row>
    <row r="164" spans="2:6" ht="49.5" x14ac:dyDescent="0.3">
      <c r="B164" s="34" t="s">
        <v>177</v>
      </c>
      <c r="C164" s="40">
        <v>20</v>
      </c>
      <c r="D164" s="3" t="s">
        <v>164</v>
      </c>
      <c r="E164" s="40">
        <v>25</v>
      </c>
      <c r="F164" s="32" t="s">
        <v>193</v>
      </c>
    </row>
    <row r="165" spans="2:6" x14ac:dyDescent="0.3">
      <c r="B165" s="34" t="s">
        <v>230</v>
      </c>
      <c r="C165" s="40">
        <v>20</v>
      </c>
      <c r="D165" s="40">
        <v>12.5</v>
      </c>
      <c r="E165" s="40"/>
      <c r="F165" s="32" t="s">
        <v>231</v>
      </c>
    </row>
    <row r="166" spans="2:6" ht="36" customHeight="1" x14ac:dyDescent="0.3">
      <c r="B166" s="34" t="s">
        <v>232</v>
      </c>
      <c r="C166" s="40"/>
      <c r="D166" s="40">
        <v>10</v>
      </c>
      <c r="E166" s="40"/>
      <c r="F166" s="32" t="s">
        <v>233</v>
      </c>
    </row>
    <row r="167" spans="2:6" ht="36" customHeight="1" x14ac:dyDescent="0.3">
      <c r="B167" s="34" t="s">
        <v>234</v>
      </c>
      <c r="C167" s="40">
        <v>20</v>
      </c>
      <c r="D167" s="40">
        <v>20</v>
      </c>
      <c r="E167" s="40"/>
      <c r="F167" s="32" t="s">
        <v>235</v>
      </c>
    </row>
    <row r="168" spans="2:6" ht="36" customHeight="1" x14ac:dyDescent="0.3">
      <c r="B168" s="34" t="s">
        <v>236</v>
      </c>
      <c r="C168" s="40">
        <v>25</v>
      </c>
      <c r="D168" s="40"/>
      <c r="E168" s="40"/>
      <c r="F168" s="32" t="s">
        <v>237</v>
      </c>
    </row>
    <row r="169" spans="2:6" ht="36" customHeight="1" x14ac:dyDescent="0.3">
      <c r="B169" s="34" t="s">
        <v>238</v>
      </c>
      <c r="C169" s="40">
        <v>25</v>
      </c>
      <c r="D169" s="40">
        <v>5</v>
      </c>
      <c r="E169" s="40"/>
      <c r="F169" s="32" t="s">
        <v>193</v>
      </c>
    </row>
    <row r="170" spans="2:6" ht="36" customHeight="1" x14ac:dyDescent="0.3">
      <c r="B170" s="34" t="s">
        <v>240</v>
      </c>
      <c r="C170" s="40">
        <v>75</v>
      </c>
      <c r="D170" s="40"/>
      <c r="E170" s="40"/>
      <c r="F170" s="32" t="s">
        <v>239</v>
      </c>
    </row>
    <row r="171" spans="2:6" ht="36" customHeight="1" x14ac:dyDescent="0.3">
      <c r="B171" s="34" t="s">
        <v>242</v>
      </c>
      <c r="C171" s="40">
        <v>50</v>
      </c>
      <c r="D171" s="40"/>
      <c r="E171" s="40"/>
      <c r="F171" s="32" t="s">
        <v>241</v>
      </c>
    </row>
    <row r="172" spans="2:6" ht="36" customHeight="1" x14ac:dyDescent="0.3">
      <c r="B172" s="34" t="s">
        <v>244</v>
      </c>
      <c r="C172" s="40">
        <v>10</v>
      </c>
      <c r="D172" s="40">
        <v>10</v>
      </c>
      <c r="E172" s="16"/>
      <c r="F172" s="75" t="s">
        <v>243</v>
      </c>
    </row>
    <row r="173" spans="2:6" ht="36" customHeight="1" x14ac:dyDescent="0.3">
      <c r="B173" s="34" t="s">
        <v>245</v>
      </c>
      <c r="C173" s="40">
        <v>50</v>
      </c>
      <c r="D173" s="40">
        <v>15</v>
      </c>
      <c r="E173" s="16"/>
      <c r="F173" s="75" t="s">
        <v>246</v>
      </c>
    </row>
    <row r="174" spans="2:6" ht="36" customHeight="1" x14ac:dyDescent="0.3">
      <c r="B174" s="34" t="s">
        <v>248</v>
      </c>
      <c r="C174" s="40">
        <v>25</v>
      </c>
      <c r="D174" s="40">
        <v>7</v>
      </c>
      <c r="E174" s="16"/>
      <c r="F174" s="75" t="s">
        <v>247</v>
      </c>
    </row>
    <row r="175" spans="2:6" x14ac:dyDescent="0.3">
      <c r="B175" s="50" t="s">
        <v>249</v>
      </c>
      <c r="C175" s="51"/>
      <c r="D175" s="51"/>
      <c r="E175" s="52"/>
      <c r="F175" s="75" t="s">
        <v>250</v>
      </c>
    </row>
    <row r="176" spans="2:6" x14ac:dyDescent="0.3">
      <c r="B176" s="34" t="s">
        <v>252</v>
      </c>
      <c r="C176" s="40">
        <v>10</v>
      </c>
      <c r="D176" s="40">
        <v>10</v>
      </c>
      <c r="E176" s="16"/>
      <c r="F176" s="75" t="s">
        <v>251</v>
      </c>
    </row>
    <row r="177" spans="2:6" x14ac:dyDescent="0.3">
      <c r="B177" s="34" t="s">
        <v>253</v>
      </c>
      <c r="C177" s="40">
        <v>40</v>
      </c>
      <c r="D177" s="40"/>
      <c r="E177" s="16"/>
      <c r="F177" s="75" t="s">
        <v>254</v>
      </c>
    </row>
    <row r="178" spans="2:6" ht="17.25" thickBot="1" x14ac:dyDescent="0.35">
      <c r="B178" s="31" t="s">
        <v>256</v>
      </c>
      <c r="C178" s="41">
        <v>20</v>
      </c>
      <c r="D178" s="41">
        <v>10</v>
      </c>
      <c r="E178" s="24"/>
      <c r="F178" s="76" t="s">
        <v>255</v>
      </c>
    </row>
    <row r="179" spans="2:6" x14ac:dyDescent="0.3">
      <c r="C179" s="49"/>
      <c r="D179" s="49"/>
    </row>
    <row r="181" spans="2:6" x14ac:dyDescent="0.3">
      <c r="B181" s="160" t="s">
        <v>76</v>
      </c>
      <c r="C181" s="161"/>
    </row>
    <row r="182" spans="2:6" ht="17.25" thickBot="1" x14ac:dyDescent="0.35">
      <c r="B182" s="8"/>
    </row>
    <row r="183" spans="2:6" ht="17.25" thickBot="1" x14ac:dyDescent="0.35">
      <c r="B183" s="26" t="s">
        <v>77</v>
      </c>
      <c r="C183" s="13" t="s">
        <v>78</v>
      </c>
    </row>
    <row r="184" spans="2:6" x14ac:dyDescent="0.3">
      <c r="B184" s="18">
        <v>1</v>
      </c>
      <c r="C184" s="6">
        <v>43560</v>
      </c>
    </row>
    <row r="185" spans="2:6" ht="17.25" thickBot="1" x14ac:dyDescent="0.35">
      <c r="B185" s="28">
        <f>+C185/C184</f>
        <v>2.2956841138659319E-2</v>
      </c>
      <c r="C185" s="15">
        <v>1000</v>
      </c>
    </row>
    <row r="186" spans="2:6" ht="17.25" thickBot="1" x14ac:dyDescent="0.35"/>
    <row r="187" spans="2:6" ht="17.25" thickBot="1" x14ac:dyDescent="0.35">
      <c r="B187" s="26" t="s">
        <v>79</v>
      </c>
      <c r="C187" s="13" t="s">
        <v>80</v>
      </c>
    </row>
    <row r="188" spans="2:6" x14ac:dyDescent="0.3">
      <c r="B188" s="18">
        <v>1</v>
      </c>
      <c r="C188" s="6">
        <v>3785</v>
      </c>
    </row>
    <row r="189" spans="2:6" ht="17.25" thickBot="1" x14ac:dyDescent="0.35">
      <c r="B189" s="28">
        <f>+C189/C188</f>
        <v>2.642007926023778E-4</v>
      </c>
      <c r="C189" s="15">
        <v>1</v>
      </c>
    </row>
    <row r="190" spans="2:6" ht="17.25" thickBot="1" x14ac:dyDescent="0.35"/>
    <row r="191" spans="2:6" ht="17.25" thickBot="1" x14ac:dyDescent="0.35">
      <c r="B191" s="26" t="s">
        <v>227</v>
      </c>
      <c r="C191" s="13" t="s">
        <v>228</v>
      </c>
    </row>
    <row r="192" spans="2:6" ht="17.25" thickBot="1" x14ac:dyDescent="0.35">
      <c r="B192" s="28">
        <v>1</v>
      </c>
      <c r="C192" s="15">
        <v>16</v>
      </c>
    </row>
    <row r="194" spans="2:3" ht="17.25" thickBot="1" x14ac:dyDescent="0.35"/>
    <row r="195" spans="2:3" ht="17.25" thickBot="1" x14ac:dyDescent="0.35">
      <c r="B195" s="26" t="s">
        <v>229</v>
      </c>
      <c r="C195" s="13" t="s">
        <v>80</v>
      </c>
    </row>
    <row r="196" spans="2:3" ht="17.25" thickBot="1" x14ac:dyDescent="0.35">
      <c r="B196" s="28">
        <v>1</v>
      </c>
      <c r="C196" s="15">
        <v>946.35</v>
      </c>
    </row>
    <row r="197" spans="2:3" ht="17.25" thickBot="1" x14ac:dyDescent="0.35"/>
    <row r="198" spans="2:3" ht="17.25" thickBot="1" x14ac:dyDescent="0.35">
      <c r="B198" s="26" t="s">
        <v>228</v>
      </c>
      <c r="C198" s="13" t="s">
        <v>80</v>
      </c>
    </row>
    <row r="199" spans="2:3" ht="17.25" thickBot="1" x14ac:dyDescent="0.35">
      <c r="B199" s="28">
        <v>1</v>
      </c>
      <c r="C199" s="15">
        <v>29.573529687499999</v>
      </c>
    </row>
  </sheetData>
  <mergeCells count="1">
    <mergeCell ref="B181:C181"/>
  </mergeCells>
  <hyperlinks>
    <hyperlink ref="H5" r:id="rId1" display="https://www.google.com/url?sa=D&amp;oi=plus&amp;q=https://www.google.com/maps/place/Holden%2BNursery/data%3D!4m2!3m1!1s0x885c732bd915cfab:0x93857408b8ef5a04?gl%3DUS%26hl%3Den" xr:uid="{00000000-0004-0000-0200-000000000000}"/>
    <hyperlink ref="H23" r:id="rId2" display="https://www.google.com/url?sa=D&amp;oi=plus&amp;q=https://www.google.com/maps/place/Deerfield%2BSupplies/data%3D!4m2!3m1!1s0x886515922fc6dfe3:0x7ff8d025d071a5e9?gl%3DUS%26hl%3Den" xr:uid="{00000000-0004-0000-0200-000001000000}"/>
    <hyperlink ref="H31" r:id="rId3" display="https://www.google.com/url?sa=D&amp;oi=plus&amp;q=https://www.google.com/maps/place/Deerfield%2BSupplies/data%3D!4m2!3m1!1s0x886515922fc6dfe3:0x7ff8d025d071a5e9?gl%3DUS%26hl%3Den" xr:uid="{00000000-0004-0000-0200-000002000000}"/>
    <hyperlink ref="H39" r:id="rId4" display="https://www.google.com/url?sa=D&amp;oi=plus&amp;q=https://www.google.com/maps/place/Deerfield%2BSupplies/data%3D!4m2!3m1!1s0x886515922fc6dfe3:0x7ff8d025d071a5e9?gl%3DUS%26hl%3Den" xr:uid="{00000000-0004-0000-0200-000003000000}"/>
    <hyperlink ref="I12" r:id="rId5" xr:uid="{00000000-0004-0000-0200-000004000000}"/>
    <hyperlink ref="I14" r:id="rId6" xr:uid="{00000000-0004-0000-0200-000005000000}"/>
    <hyperlink ref="I7" r:id="rId7" xr:uid="{00000000-0004-0000-0200-000006000000}"/>
    <hyperlink ref="I8" r:id="rId8" xr:uid="{00000000-0004-0000-0200-000007000000}"/>
    <hyperlink ref="I116" r:id="rId9" xr:uid="{00000000-0004-0000-0200-000008000000}"/>
    <hyperlink ref="I123" r:id="rId10" xr:uid="{00000000-0004-0000-0200-000009000000}"/>
    <hyperlink ref="I124" r:id="rId11" xr:uid="{00000000-0004-0000-0200-00000A000000}"/>
    <hyperlink ref="I115" r:id="rId12" xr:uid="{00000000-0004-0000-0200-00000B000000}"/>
    <hyperlink ref="I10" r:id="rId13" xr:uid="{00000000-0004-0000-0200-00000C000000}"/>
    <hyperlink ref="I15" r:id="rId14" xr:uid="{00000000-0004-0000-0200-00000D000000}"/>
    <hyperlink ref="I117" r:id="rId15" xr:uid="{00000000-0004-0000-0200-00000E000000}"/>
    <hyperlink ref="I21" r:id="rId16" xr:uid="{00000000-0004-0000-0200-00000F000000}"/>
    <hyperlink ref="I39" r:id="rId17" xr:uid="{00000000-0004-0000-0200-000010000000}"/>
    <hyperlink ref="G145" r:id="rId18" xr:uid="{00000000-0004-0000-0200-000011000000}"/>
    <hyperlink ref="I20" r:id="rId19" xr:uid="{00000000-0004-0000-0200-000012000000}"/>
    <hyperlink ref="I29" r:id="rId20" xr:uid="{00000000-0004-0000-0200-000013000000}"/>
    <hyperlink ref="I37" r:id="rId21" xr:uid="{00000000-0004-0000-0200-000014000000}"/>
    <hyperlink ref="I69" r:id="rId22" xr:uid="{00000000-0004-0000-0200-000015000000}"/>
    <hyperlink ref="I72" r:id="rId23" xr:uid="{00000000-0004-0000-0200-000016000000}"/>
    <hyperlink ref="I70" r:id="rId24" xr:uid="{00000000-0004-0000-0200-000017000000}"/>
    <hyperlink ref="I75" r:id="rId25" xr:uid="{00000000-0004-0000-0200-000018000000}"/>
    <hyperlink ref="I74" r:id="rId26" xr:uid="{00000000-0004-0000-0200-000019000000}"/>
    <hyperlink ref="I103" r:id="rId27" xr:uid="{00000000-0004-0000-0200-00001A000000}"/>
    <hyperlink ref="I5" r:id="rId28" xr:uid="{00000000-0004-0000-0200-00001B000000}"/>
    <hyperlink ref="I6" r:id="rId29" xr:uid="{00000000-0004-0000-0200-00001C000000}"/>
    <hyperlink ref="I13" r:id="rId30" xr:uid="{00000000-0004-0000-0200-00001D000000}"/>
    <hyperlink ref="I22" r:id="rId31" xr:uid="{00000000-0004-0000-0200-00001E000000}"/>
    <hyperlink ref="I23" r:id="rId32" xr:uid="{00000000-0004-0000-0200-00001F000000}"/>
    <hyperlink ref="I24" r:id="rId33" xr:uid="{00000000-0004-0000-0200-000020000000}"/>
    <hyperlink ref="H49" r:id="rId34" xr:uid="{00000000-0004-0000-0200-000021000000}"/>
    <hyperlink ref="H50" r:id="rId35" xr:uid="{00000000-0004-0000-0200-000022000000}"/>
    <hyperlink ref="F163" r:id="rId36" xr:uid="{00000000-0004-0000-0200-000023000000}"/>
    <hyperlink ref="F164" r:id="rId37" xr:uid="{00000000-0004-0000-0200-000024000000}"/>
    <hyperlink ref="F165" r:id="rId38" xr:uid="{00000000-0004-0000-0200-000025000000}"/>
    <hyperlink ref="F166" r:id="rId39" xr:uid="{00000000-0004-0000-0200-000026000000}"/>
    <hyperlink ref="F167" r:id="rId40" xr:uid="{00000000-0004-0000-0200-000027000000}"/>
    <hyperlink ref="F168" r:id="rId41" xr:uid="{00000000-0004-0000-0200-000028000000}"/>
    <hyperlink ref="F169" r:id="rId42" xr:uid="{00000000-0004-0000-0200-000029000000}"/>
    <hyperlink ref="F170" r:id="rId43" xr:uid="{00000000-0004-0000-0200-00002A000000}"/>
    <hyperlink ref="F171" r:id="rId44" xr:uid="{00000000-0004-0000-0200-00002B000000}"/>
    <hyperlink ref="F172" r:id="rId45" xr:uid="{00000000-0004-0000-0200-00002C000000}"/>
    <hyperlink ref="F173" r:id="rId46" xr:uid="{00000000-0004-0000-0200-00002D000000}"/>
    <hyperlink ref="F174" r:id="rId47" xr:uid="{00000000-0004-0000-0200-00002E000000}"/>
    <hyperlink ref="F175" r:id="rId48" xr:uid="{00000000-0004-0000-0200-00002F000000}"/>
    <hyperlink ref="F176" r:id="rId49" xr:uid="{00000000-0004-0000-0200-000030000000}"/>
    <hyperlink ref="F177" r:id="rId50" xr:uid="{00000000-0004-0000-0200-000031000000}"/>
    <hyperlink ref="F178" r:id="rId51" xr:uid="{00000000-0004-0000-0200-000032000000}"/>
  </hyperlinks>
  <pageMargins left="0.7" right="0.7" top="0.75" bottom="0.75" header="0.3" footer="0.3"/>
  <pageSetup orientation="portrait" r:id="rId5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C1A0C4F7D9E3E46BA69ACFC327C83F2" ma:contentTypeVersion="2" ma:contentTypeDescription="Create a new document." ma:contentTypeScope="" ma:versionID="6776378833cc79414322a330f7703145">
  <xsd:schema xmlns:xsd="http://www.w3.org/2001/XMLSchema" xmlns:xs="http://www.w3.org/2001/XMLSchema" xmlns:p="http://schemas.microsoft.com/office/2006/metadata/properties" xmlns:ns1="http://schemas.microsoft.com/sharepoint/v3" targetNamespace="http://schemas.microsoft.com/office/2006/metadata/properties" ma:root="true" ma:fieldsID="9afdea0370ca51485487d9dbcc7fee09"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AD38D6-5342-40A4-AA54-AABEC1068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E41AB3-CE98-4266-8968-A35A57AED6A6}">
  <ds:schemaRefs>
    <ds:schemaRef ds:uri="http://schemas.microsoft.com/sharepoint/v3/contenttype/forms"/>
  </ds:schemaRefs>
</ds:datastoreItem>
</file>

<file path=customXml/itemProps3.xml><?xml version="1.0" encoding="utf-8"?>
<ds:datastoreItem xmlns:ds="http://schemas.openxmlformats.org/officeDocument/2006/customXml" ds:itemID="{9490EAF7-E5FF-4759-B742-B102D2DA909C}">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Sample Budget</vt:lpstr>
      <vt:lpstr>Input suppliers_and_other info</vt:lpstr>
    </vt:vector>
  </TitlesOfParts>
  <Company>University of Tennessee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Velandia, Margarita M</dc:creator>
  <cp:lastModifiedBy>Kevin B.</cp:lastModifiedBy>
  <cp:lastPrinted>2015-06-01T17:30:34Z</cp:lastPrinted>
  <dcterms:created xsi:type="dcterms:W3CDTF">2014-10-14T13:28:00Z</dcterms:created>
  <dcterms:modified xsi:type="dcterms:W3CDTF">2022-01-13T20:52:32Z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0x0101005C1A0C4F7D9E3E46BA69ACFC327C83F2</vt:lpwstr>
  </property>
</Properties>
</file>